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 diskis monacemebi\Downloads\Desktop\BDD\2020\2021-2024 სამოქმედო გეგმა\"/>
    </mc:Choice>
  </mc:AlternateContent>
  <bookViews>
    <workbookView xWindow="0" yWindow="0" windowWidth="28800" windowHeight="12300" tabRatio="776"/>
  </bookViews>
  <sheets>
    <sheet name="3.2" sheetId="11" r:id="rId1"/>
  </sheets>
  <externalReferences>
    <externalReference r:id="rId2"/>
  </externalReferences>
  <definedNames>
    <definedName name="_xlnm._FilterDatabase" localSheetId="0" hidden="1">'3.2'!$B$7:$O$363</definedName>
    <definedName name="_xlnm.Print_Area" localSheetId="0">'3.2'!$A$1:$O$363</definedName>
    <definedName name="_xlnm.Print_Titles" localSheetId="0">'3.2'!$4:$6</definedName>
    <definedName name="workingdays">[1]C_2012!$E$69</definedName>
  </definedNames>
  <calcPr calcId="162913"/>
</workbook>
</file>

<file path=xl/calcChain.xml><?xml version="1.0" encoding="utf-8"?>
<calcChain xmlns="http://schemas.openxmlformats.org/spreadsheetml/2006/main">
  <c r="M17" i="11" l="1"/>
  <c r="M18" i="11"/>
  <c r="M19" i="11"/>
  <c r="M20" i="11"/>
  <c r="M21" i="11"/>
  <c r="M22" i="11"/>
  <c r="M25" i="11"/>
  <c r="M26" i="11"/>
  <c r="M27" i="11"/>
  <c r="M28" i="11"/>
  <c r="M29" i="11"/>
  <c r="M32" i="11"/>
  <c r="M33" i="11"/>
  <c r="M34" i="11"/>
  <c r="M38" i="11"/>
  <c r="M39" i="11"/>
  <c r="M40" i="11"/>
  <c r="M44" i="11"/>
  <c r="M48" i="11"/>
  <c r="M49" i="11"/>
  <c r="M50" i="11"/>
  <c r="M53" i="11"/>
  <c r="M54" i="11"/>
  <c r="M55" i="11"/>
  <c r="M58" i="11"/>
  <c r="M59" i="11"/>
  <c r="M60" i="11"/>
  <c r="M63" i="11"/>
  <c r="M64" i="11"/>
  <c r="M65" i="11"/>
  <c r="M72" i="11"/>
  <c r="M73" i="11"/>
  <c r="M74" i="11"/>
  <c r="M75" i="11"/>
  <c r="M78" i="11"/>
  <c r="M79" i="11"/>
  <c r="M80" i="11"/>
  <c r="M81" i="11"/>
  <c r="M82" i="11"/>
  <c r="M83" i="11"/>
  <c r="M84" i="11"/>
  <c r="M85" i="11"/>
  <c r="M86" i="11"/>
  <c r="M87" i="11"/>
  <c r="M88" i="11"/>
  <c r="M91" i="11"/>
  <c r="M92" i="11"/>
  <c r="M93" i="11"/>
  <c r="M94" i="11"/>
  <c r="M95" i="11"/>
  <c r="M96" i="11"/>
  <c r="M97" i="11"/>
  <c r="M98" i="11"/>
  <c r="M99" i="11"/>
  <c r="M100" i="11"/>
  <c r="M101" i="11"/>
  <c r="M102" i="11"/>
  <c r="M103" i="11"/>
  <c r="M104" i="11"/>
  <c r="M105" i="11"/>
  <c r="M106" i="11"/>
  <c r="M107" i="11"/>
  <c r="M108" i="11"/>
  <c r="M109" i="11"/>
  <c r="M112" i="11"/>
  <c r="M113" i="11"/>
  <c r="M114" i="11"/>
  <c r="M116" i="11"/>
  <c r="M117" i="11"/>
  <c r="M122" i="11"/>
  <c r="M124" i="11"/>
  <c r="M125" i="11"/>
  <c r="M132" i="11"/>
  <c r="M133" i="11"/>
  <c r="M134" i="11"/>
  <c r="M135" i="11"/>
  <c r="M136" i="11"/>
  <c r="M137" i="11"/>
  <c r="M138" i="11"/>
  <c r="M139" i="11"/>
  <c r="M140" i="11"/>
  <c r="M143" i="11"/>
  <c r="M144" i="11"/>
  <c r="M145" i="11"/>
  <c r="M146" i="11"/>
  <c r="M147" i="11"/>
  <c r="M148" i="11"/>
  <c r="M149" i="11"/>
  <c r="M150" i="11"/>
  <c r="M151" i="11"/>
  <c r="M154" i="11"/>
  <c r="M155" i="11"/>
  <c r="M156" i="11"/>
  <c r="M157" i="11"/>
  <c r="M158" i="11"/>
  <c r="M159" i="11"/>
  <c r="M160" i="11"/>
  <c r="M161" i="11"/>
  <c r="M164" i="11"/>
  <c r="M165" i="11"/>
  <c r="M166" i="11"/>
  <c r="M167" i="11"/>
  <c r="M168" i="11"/>
  <c r="M169" i="11"/>
  <c r="M172" i="11"/>
  <c r="M173" i="11"/>
  <c r="M174" i="11"/>
  <c r="M175" i="11"/>
  <c r="M178" i="11"/>
  <c r="M179" i="11"/>
  <c r="M180" i="11"/>
  <c r="M181" i="11"/>
  <c r="M182" i="11"/>
  <c r="M183" i="11"/>
  <c r="M184" i="11"/>
  <c r="M185" i="11"/>
  <c r="M186" i="11"/>
  <c r="M189" i="11"/>
  <c r="M190" i="11"/>
  <c r="M191" i="11"/>
  <c r="M192" i="11"/>
  <c r="M193" i="11"/>
  <c r="M194" i="11"/>
  <c r="M195" i="11"/>
  <c r="M198" i="11"/>
  <c r="M199" i="11"/>
  <c r="M200" i="11"/>
  <c r="M201" i="11"/>
  <c r="M202" i="11"/>
  <c r="M203" i="11"/>
  <c r="M204" i="11"/>
  <c r="M205" i="11"/>
  <c r="M208" i="11"/>
  <c r="M209" i="11"/>
  <c r="M210" i="11"/>
  <c r="M211" i="11"/>
  <c r="M212" i="11"/>
  <c r="M213" i="11"/>
  <c r="M214" i="11"/>
  <c r="M215" i="11"/>
  <c r="M216" i="11"/>
  <c r="M219" i="11"/>
  <c r="M220" i="11"/>
  <c r="M221" i="11"/>
  <c r="M222" i="11"/>
  <c r="M223" i="11"/>
  <c r="M224" i="11"/>
  <c r="M225" i="11"/>
  <c r="M226" i="11"/>
  <c r="M227" i="11"/>
  <c r="M228" i="11"/>
  <c r="M229" i="11"/>
  <c r="M232" i="11"/>
  <c r="M233" i="11"/>
  <c r="M234" i="11"/>
  <c r="M235" i="11"/>
  <c r="M236" i="11"/>
  <c r="M237" i="11"/>
  <c r="M244" i="11"/>
  <c r="M245" i="11"/>
  <c r="M246" i="11"/>
  <c r="M247" i="11"/>
  <c r="M248" i="11"/>
  <c r="M249" i="11"/>
  <c r="M250" i="11"/>
  <c r="M251" i="11"/>
  <c r="M252" i="11"/>
  <c r="M253" i="11"/>
  <c r="M256" i="11"/>
  <c r="M257" i="11"/>
  <c r="M258" i="11"/>
  <c r="M259" i="11"/>
  <c r="M260" i="11"/>
  <c r="M261" i="11"/>
  <c r="M262" i="11"/>
  <c r="M265" i="11"/>
  <c r="M266" i="11"/>
  <c r="M267" i="11"/>
  <c r="M270" i="11"/>
  <c r="M271" i="11"/>
  <c r="M272" i="11"/>
  <c r="M273" i="11"/>
  <c r="M274" i="11"/>
  <c r="M275" i="11"/>
  <c r="M276" i="11"/>
  <c r="M277" i="11"/>
  <c r="M280" i="11"/>
  <c r="M281" i="11"/>
  <c r="M282" i="11"/>
  <c r="M283" i="11"/>
  <c r="M284" i="11"/>
  <c r="M287" i="11"/>
  <c r="M288" i="11"/>
  <c r="M289" i="11"/>
  <c r="M290" i="11"/>
  <c r="M291" i="11"/>
  <c r="M292" i="11"/>
  <c r="M295" i="11"/>
  <c r="M296" i="11"/>
  <c r="M297" i="11"/>
  <c r="M298" i="11"/>
  <c r="M301" i="11"/>
  <c r="M302" i="11"/>
  <c r="M303" i="11"/>
  <c r="M304" i="11"/>
  <c r="M305" i="11"/>
  <c r="M308" i="11"/>
  <c r="M309" i="11"/>
  <c r="M310" i="11"/>
  <c r="M311" i="11"/>
  <c r="M314" i="11"/>
  <c r="M315" i="11"/>
  <c r="M316" i="11"/>
  <c r="M319" i="11"/>
  <c r="M320" i="11"/>
  <c r="M321" i="11"/>
  <c r="M324" i="11"/>
  <c r="M325" i="11"/>
  <c r="M329" i="11"/>
  <c r="M331" i="11"/>
  <c r="M332" i="11"/>
  <c r="M333" i="11"/>
  <c r="M338" i="11"/>
  <c r="M340" i="11"/>
  <c r="M341" i="11"/>
  <c r="M344" i="11"/>
  <c r="M345" i="11"/>
  <c r="M346" i="11"/>
  <c r="M349" i="11"/>
  <c r="M350" i="11"/>
  <c r="M351" i="11"/>
  <c r="M352" i="11"/>
  <c r="M354" i="11"/>
  <c r="M355" i="11"/>
  <c r="M356" i="11"/>
  <c r="M358" i="11"/>
  <c r="M359" i="11"/>
  <c r="M360" i="11"/>
  <c r="M362" i="11"/>
  <c r="M363" i="11"/>
  <c r="J17" i="11"/>
  <c r="J18" i="11"/>
  <c r="J19" i="11"/>
  <c r="J20" i="11"/>
  <c r="J21" i="11"/>
  <c r="J22" i="11"/>
  <c r="J25" i="11"/>
  <c r="J26" i="11"/>
  <c r="J27" i="11"/>
  <c r="J28" i="11"/>
  <c r="J29" i="11"/>
  <c r="J32" i="11"/>
  <c r="J33" i="11"/>
  <c r="J34" i="11"/>
  <c r="J38" i="11"/>
  <c r="J39" i="11"/>
  <c r="J40" i="11"/>
  <c r="J44" i="11"/>
  <c r="J45" i="11"/>
  <c r="J48" i="11"/>
  <c r="J49" i="11"/>
  <c r="J50" i="11"/>
  <c r="J54" i="11"/>
  <c r="J55" i="11"/>
  <c r="J58" i="11"/>
  <c r="J59" i="11"/>
  <c r="J60" i="11"/>
  <c r="J63" i="11"/>
  <c r="J64" i="11"/>
  <c r="J65" i="11"/>
  <c r="J72" i="11"/>
  <c r="J73" i="11"/>
  <c r="J78" i="11"/>
  <c r="J79" i="11"/>
  <c r="J80" i="11"/>
  <c r="J82" i="11"/>
  <c r="J83" i="11"/>
  <c r="J84" i="11"/>
  <c r="J85" i="11"/>
  <c r="J86" i="11"/>
  <c r="J87" i="11"/>
  <c r="J88" i="11"/>
  <c r="J91" i="11"/>
  <c r="J92" i="11"/>
  <c r="J93" i="11"/>
  <c r="J94" i="11"/>
  <c r="J95" i="11"/>
  <c r="J96" i="11"/>
  <c r="J97" i="11"/>
  <c r="J99" i="11"/>
  <c r="J100" i="11"/>
  <c r="J102" i="11"/>
  <c r="J103" i="11"/>
  <c r="J104" i="11"/>
  <c r="J105" i="11"/>
  <c r="J106" i="11"/>
  <c r="J107" i="11"/>
  <c r="J108" i="11"/>
  <c r="J109" i="11"/>
  <c r="J112" i="11"/>
  <c r="J113" i="11"/>
  <c r="J114" i="11"/>
  <c r="J116" i="11"/>
  <c r="J117" i="11"/>
  <c r="J122" i="11"/>
  <c r="J124" i="11"/>
  <c r="J125" i="11"/>
  <c r="J132" i="11"/>
  <c r="J133" i="11"/>
  <c r="J134" i="11"/>
  <c r="J135" i="11"/>
  <c r="J136" i="11"/>
  <c r="J137" i="11"/>
  <c r="J138" i="11"/>
  <c r="J139" i="11"/>
  <c r="J140" i="11"/>
  <c r="J143" i="11"/>
  <c r="J144" i="11"/>
  <c r="J145" i="11"/>
  <c r="J146" i="11"/>
  <c r="J147" i="11"/>
  <c r="J148" i="11"/>
  <c r="J149" i="11"/>
  <c r="J150" i="11"/>
  <c r="J151" i="11"/>
  <c r="J154" i="11"/>
  <c r="J155" i="11"/>
  <c r="J156" i="11"/>
  <c r="J157" i="11"/>
  <c r="J158" i="11"/>
  <c r="J159" i="11"/>
  <c r="J160" i="11"/>
  <c r="J161" i="11"/>
  <c r="J164" i="11"/>
  <c r="J165" i="11"/>
  <c r="J166" i="11"/>
  <c r="J167" i="11"/>
  <c r="J168" i="11"/>
  <c r="J169" i="11"/>
  <c r="J172" i="11"/>
  <c r="J173" i="11"/>
  <c r="J174" i="11"/>
  <c r="J175" i="11"/>
  <c r="J178" i="11"/>
  <c r="J179" i="11"/>
  <c r="J180" i="11"/>
  <c r="J181" i="11"/>
  <c r="J182" i="11"/>
  <c r="J183" i="11"/>
  <c r="J184" i="11"/>
  <c r="J185" i="11"/>
  <c r="J186" i="11"/>
  <c r="J189" i="11"/>
  <c r="J190" i="11"/>
  <c r="J191" i="11"/>
  <c r="J192" i="11"/>
  <c r="J193" i="11"/>
  <c r="J194" i="11"/>
  <c r="J195" i="11"/>
  <c r="J198" i="11"/>
  <c r="J199" i="11"/>
  <c r="J200" i="11"/>
  <c r="J201" i="11"/>
  <c r="J202" i="11"/>
  <c r="J203" i="11"/>
  <c r="J204" i="11"/>
  <c r="J205" i="11"/>
  <c r="J208" i="11"/>
  <c r="J209" i="11"/>
  <c r="J210" i="11"/>
  <c r="J211" i="11"/>
  <c r="J212" i="11"/>
  <c r="J213" i="11"/>
  <c r="J214" i="11"/>
  <c r="J215" i="11"/>
  <c r="J216" i="11"/>
  <c r="J219" i="11"/>
  <c r="J220" i="11"/>
  <c r="J221" i="11"/>
  <c r="J222" i="11"/>
  <c r="J223" i="11"/>
  <c r="J224" i="11"/>
  <c r="J225" i="11"/>
  <c r="J226" i="11"/>
  <c r="J227" i="11"/>
  <c r="J228" i="11"/>
  <c r="J229" i="11"/>
  <c r="J232" i="11"/>
  <c r="J233" i="11"/>
  <c r="J234" i="11"/>
  <c r="J236" i="11"/>
  <c r="J237" i="11"/>
  <c r="J244" i="11"/>
  <c r="J245" i="11"/>
  <c r="J246" i="11"/>
  <c r="J247" i="11"/>
  <c r="J248" i="11"/>
  <c r="J249" i="11"/>
  <c r="J250" i="11"/>
  <c r="J251" i="11"/>
  <c r="J252" i="11"/>
  <c r="J253" i="11"/>
  <c r="J256" i="11"/>
  <c r="J257" i="11"/>
  <c r="J258" i="11"/>
  <c r="J259" i="11"/>
  <c r="J260" i="11"/>
  <c r="J261" i="11"/>
  <c r="J262" i="11"/>
  <c r="J265" i="11"/>
  <c r="J266" i="11"/>
  <c r="J267" i="11"/>
  <c r="J270" i="11"/>
  <c r="J271" i="11"/>
  <c r="J272" i="11"/>
  <c r="J273" i="11"/>
  <c r="J274" i="11"/>
  <c r="J275" i="11"/>
  <c r="J276" i="11"/>
  <c r="J277" i="11"/>
  <c r="J280" i="11"/>
  <c r="J281" i="11"/>
  <c r="J282" i="11"/>
  <c r="J283" i="11"/>
  <c r="J284" i="11"/>
  <c r="J287" i="11"/>
  <c r="J288" i="11"/>
  <c r="J289" i="11"/>
  <c r="J290" i="11"/>
  <c r="J291" i="11"/>
  <c r="J292" i="11"/>
  <c r="J295" i="11"/>
  <c r="J296" i="11"/>
  <c r="J297" i="11"/>
  <c r="J298" i="11"/>
  <c r="J301" i="11"/>
  <c r="J302" i="11"/>
  <c r="J303" i="11"/>
  <c r="J304" i="11"/>
  <c r="J305" i="11"/>
  <c r="J308" i="11"/>
  <c r="J309" i="11"/>
  <c r="J310" i="11"/>
  <c r="J311" i="11"/>
  <c r="J314" i="11"/>
  <c r="J315" i="11"/>
  <c r="J316" i="11"/>
  <c r="J319" i="11"/>
  <c r="J320" i="11"/>
  <c r="J321" i="11"/>
  <c r="J324" i="11"/>
  <c r="J325" i="11"/>
  <c r="J329" i="11"/>
  <c r="J331" i="11"/>
  <c r="J332" i="11"/>
  <c r="J333" i="11"/>
  <c r="J338" i="11"/>
  <c r="J340" i="11"/>
  <c r="J341" i="11"/>
  <c r="J344" i="11"/>
  <c r="J345" i="11"/>
  <c r="J346" i="11"/>
  <c r="J349" i="11"/>
  <c r="J350" i="11"/>
  <c r="J351" i="11"/>
  <c r="J352" i="11"/>
  <c r="J354" i="11"/>
  <c r="J355" i="11"/>
  <c r="J356" i="11"/>
  <c r="J358" i="11"/>
  <c r="J359" i="11"/>
  <c r="J360" i="11"/>
  <c r="J362" i="11"/>
  <c r="J363" i="11"/>
  <c r="G17" i="11"/>
  <c r="G18" i="11"/>
  <c r="G19" i="11"/>
  <c r="G20" i="11"/>
  <c r="G21" i="11"/>
  <c r="G22" i="11"/>
  <c r="G25" i="11"/>
  <c r="G26" i="11"/>
  <c r="G27" i="11"/>
  <c r="G28" i="11"/>
  <c r="G29" i="11"/>
  <c r="G32" i="11"/>
  <c r="G33" i="11"/>
  <c r="G34" i="11"/>
  <c r="G38" i="11"/>
  <c r="G39" i="11"/>
  <c r="G40" i="11"/>
  <c r="G44" i="11"/>
  <c r="G45" i="11"/>
  <c r="G48" i="11"/>
  <c r="G49" i="11"/>
  <c r="G50" i="11"/>
  <c r="G54" i="11"/>
  <c r="G55" i="11"/>
  <c r="G58" i="11"/>
  <c r="G59" i="11"/>
  <c r="G60" i="11"/>
  <c r="G63" i="11"/>
  <c r="G64" i="11"/>
  <c r="G65" i="11"/>
  <c r="G72" i="11"/>
  <c r="G73" i="11"/>
  <c r="G74" i="11"/>
  <c r="G78" i="11"/>
  <c r="G79" i="11"/>
  <c r="G80" i="11"/>
  <c r="G82" i="11"/>
  <c r="G83" i="11"/>
  <c r="G84" i="11"/>
  <c r="G85" i="11"/>
  <c r="G86" i="11"/>
  <c r="G87" i="11"/>
  <c r="G88" i="11"/>
  <c r="G91" i="11"/>
  <c r="G92" i="11"/>
  <c r="G93" i="11"/>
  <c r="G94" i="11"/>
  <c r="G95" i="11"/>
  <c r="G96" i="11"/>
  <c r="G97" i="11"/>
  <c r="G99" i="11"/>
  <c r="G100" i="11"/>
  <c r="G101" i="11"/>
  <c r="G102" i="11"/>
  <c r="G103" i="11"/>
  <c r="G104" i="11"/>
  <c r="G105" i="11"/>
  <c r="G106" i="11"/>
  <c r="G107" i="11"/>
  <c r="G108" i="11"/>
  <c r="G109" i="11"/>
  <c r="G112" i="11"/>
  <c r="G113" i="11"/>
  <c r="G114" i="11"/>
  <c r="G116" i="11"/>
  <c r="G117" i="11"/>
  <c r="G122" i="11"/>
  <c r="G124" i="11"/>
  <c r="G125" i="11"/>
  <c r="G132" i="11"/>
  <c r="G133" i="11"/>
  <c r="G134" i="11"/>
  <c r="G135" i="11"/>
  <c r="G136" i="11"/>
  <c r="G137" i="11"/>
  <c r="G138" i="11"/>
  <c r="G139" i="11"/>
  <c r="G140" i="11"/>
  <c r="G143" i="11"/>
  <c r="G144" i="11"/>
  <c r="G146" i="11"/>
  <c r="G147" i="11"/>
  <c r="G148" i="11"/>
  <c r="G149" i="11"/>
  <c r="G150" i="11"/>
  <c r="G151" i="11"/>
  <c r="G154" i="11"/>
  <c r="G155" i="11"/>
  <c r="G156" i="11"/>
  <c r="G157" i="11"/>
  <c r="G158" i="11"/>
  <c r="G159" i="11"/>
  <c r="G160" i="11"/>
  <c r="G161" i="11"/>
  <c r="G164" i="11"/>
  <c r="G165" i="11"/>
  <c r="G166" i="11"/>
  <c r="G167" i="11"/>
  <c r="G168" i="11"/>
  <c r="G169" i="11"/>
  <c r="G172" i="11"/>
  <c r="G173" i="11"/>
  <c r="G174" i="11"/>
  <c r="G175" i="11"/>
  <c r="G178" i="11"/>
  <c r="G179" i="11"/>
  <c r="G180" i="11"/>
  <c r="G181" i="11"/>
  <c r="G182" i="11"/>
  <c r="G183" i="11"/>
  <c r="G184" i="11"/>
  <c r="G185" i="11"/>
  <c r="G186" i="11"/>
  <c r="G189" i="11"/>
  <c r="G190" i="11"/>
  <c r="G191" i="11"/>
  <c r="G192" i="11"/>
  <c r="G193" i="11"/>
  <c r="G194" i="11"/>
  <c r="G195" i="11"/>
  <c r="G198" i="11"/>
  <c r="G199" i="11"/>
  <c r="G200" i="11"/>
  <c r="G201" i="11"/>
  <c r="G202" i="11"/>
  <c r="G203" i="11"/>
  <c r="G204" i="11"/>
  <c r="G205" i="11"/>
  <c r="G208" i="11"/>
  <c r="G209" i="11"/>
  <c r="G210" i="11"/>
  <c r="G211" i="11"/>
  <c r="G212" i="11"/>
  <c r="G213" i="11"/>
  <c r="G214" i="11"/>
  <c r="G215" i="11"/>
  <c r="G216" i="11"/>
  <c r="G219" i="11"/>
  <c r="G220" i="11"/>
  <c r="G221" i="11"/>
  <c r="G222" i="11"/>
  <c r="G223" i="11"/>
  <c r="G224" i="11"/>
  <c r="G225" i="11"/>
  <c r="G226" i="11"/>
  <c r="G227" i="11"/>
  <c r="G228" i="11"/>
  <c r="G229" i="11"/>
  <c r="G232" i="11"/>
  <c r="G234" i="11"/>
  <c r="G236" i="11"/>
  <c r="G237" i="11"/>
  <c r="G244" i="11"/>
  <c r="G245" i="11"/>
  <c r="G246" i="11"/>
  <c r="G247" i="11"/>
  <c r="G248" i="11"/>
  <c r="G249" i="11"/>
  <c r="G250" i="11"/>
  <c r="G251" i="11"/>
  <c r="G252" i="11"/>
  <c r="G253" i="11"/>
  <c r="G256" i="11"/>
  <c r="G257" i="11"/>
  <c r="G258" i="11"/>
  <c r="G259" i="11"/>
  <c r="G260" i="11"/>
  <c r="G261" i="11"/>
  <c r="G262" i="11"/>
  <c r="G265" i="11"/>
  <c r="G266" i="11"/>
  <c r="G267" i="11"/>
  <c r="G270" i="11"/>
  <c r="G271" i="11"/>
  <c r="G272" i="11"/>
  <c r="G273" i="11"/>
  <c r="G274" i="11"/>
  <c r="G275" i="11"/>
  <c r="G276" i="11"/>
  <c r="G277" i="11"/>
  <c r="G280" i="11"/>
  <c r="G281" i="11"/>
  <c r="G282" i="11"/>
  <c r="G283" i="11"/>
  <c r="G284" i="11"/>
  <c r="G287" i="11"/>
  <c r="G288" i="11"/>
  <c r="G289" i="11"/>
  <c r="G290" i="11"/>
  <c r="G291" i="11"/>
  <c r="G292" i="11"/>
  <c r="G295" i="11"/>
  <c r="G296" i="11"/>
  <c r="G297" i="11"/>
  <c r="G298" i="11"/>
  <c r="G301" i="11"/>
  <c r="G302" i="11"/>
  <c r="G303" i="11"/>
  <c r="G304" i="11"/>
  <c r="G305" i="11"/>
  <c r="G308" i="11"/>
  <c r="G309" i="11"/>
  <c r="G310" i="11"/>
  <c r="G311" i="11"/>
  <c r="G314" i="11"/>
  <c r="G315" i="11"/>
  <c r="G316" i="11"/>
  <c r="G319" i="11"/>
  <c r="G320" i="11"/>
  <c r="G321" i="11"/>
  <c r="G324" i="11"/>
  <c r="G325" i="11"/>
  <c r="G329" i="11"/>
  <c r="G331" i="11"/>
  <c r="G332" i="11"/>
  <c r="G333" i="11"/>
  <c r="G338" i="11"/>
  <c r="G340" i="11"/>
  <c r="G341" i="11"/>
  <c r="G344" i="11"/>
  <c r="G345" i="11"/>
  <c r="G346" i="11"/>
  <c r="G349" i="11"/>
  <c r="G350" i="11"/>
  <c r="G351" i="11"/>
  <c r="G352" i="11"/>
  <c r="G354" i="11"/>
  <c r="G355" i="11"/>
  <c r="G356" i="11"/>
  <c r="G358" i="11"/>
  <c r="G359" i="11"/>
  <c r="G360" i="11"/>
  <c r="G362" i="11"/>
  <c r="G363" i="11"/>
  <c r="D17" i="11"/>
  <c r="D18" i="11"/>
  <c r="D19" i="11"/>
  <c r="D20" i="11"/>
  <c r="D21" i="11"/>
  <c r="D22" i="11"/>
  <c r="D25" i="11"/>
  <c r="D26" i="11"/>
  <c r="D27" i="11"/>
  <c r="D28" i="11"/>
  <c r="D29" i="11"/>
  <c r="D32" i="11"/>
  <c r="D33" i="11"/>
  <c r="D34" i="11"/>
  <c r="D38" i="11"/>
  <c r="D39" i="11"/>
  <c r="D40" i="11"/>
  <c r="D44" i="11"/>
  <c r="D45" i="11"/>
  <c r="D48" i="11"/>
  <c r="D49" i="11"/>
  <c r="D50" i="11"/>
  <c r="D54" i="11"/>
  <c r="D55" i="11"/>
  <c r="D58" i="11"/>
  <c r="D59" i="11"/>
  <c r="D60" i="11"/>
  <c r="D63" i="11"/>
  <c r="D64" i="11"/>
  <c r="D65" i="11"/>
  <c r="D72" i="11"/>
  <c r="D73" i="11"/>
  <c r="D74" i="11"/>
  <c r="D75" i="11"/>
  <c r="D78" i="11"/>
  <c r="D79" i="11"/>
  <c r="D80" i="11"/>
  <c r="D82" i="11"/>
  <c r="D83" i="11"/>
  <c r="D84" i="11"/>
  <c r="D85" i="11"/>
  <c r="D86" i="11"/>
  <c r="D87" i="11"/>
  <c r="D88" i="11"/>
  <c r="D91" i="11"/>
  <c r="D92" i="11"/>
  <c r="D94" i="11"/>
  <c r="D95" i="11"/>
  <c r="D96" i="11"/>
  <c r="D97" i="11"/>
  <c r="D99" i="11"/>
  <c r="D100" i="11"/>
  <c r="D101" i="11"/>
  <c r="D102" i="11"/>
  <c r="D103" i="11"/>
  <c r="D104" i="11"/>
  <c r="D105" i="11"/>
  <c r="D106" i="11"/>
  <c r="D107" i="11"/>
  <c r="D108" i="11"/>
  <c r="D109" i="11"/>
  <c r="D112" i="11"/>
  <c r="D113" i="11"/>
  <c r="D114" i="11"/>
  <c r="D116" i="11"/>
  <c r="D117" i="11"/>
  <c r="D122" i="11"/>
  <c r="D124" i="11"/>
  <c r="D125" i="11"/>
  <c r="D132" i="11"/>
  <c r="D133" i="11"/>
  <c r="D134" i="11"/>
  <c r="D135" i="11"/>
  <c r="D136" i="11"/>
  <c r="D137" i="11"/>
  <c r="D138" i="11"/>
  <c r="D139" i="11"/>
  <c r="D140" i="11"/>
  <c r="D143" i="11"/>
  <c r="D144" i="11"/>
  <c r="D146" i="11"/>
  <c r="D147" i="11"/>
  <c r="D148" i="11"/>
  <c r="D149" i="11"/>
  <c r="D150" i="11"/>
  <c r="D151" i="11"/>
  <c r="D154" i="11"/>
  <c r="D155" i="11"/>
  <c r="D156" i="11"/>
  <c r="D157" i="11"/>
  <c r="D158" i="11"/>
  <c r="D159" i="11"/>
  <c r="D160" i="11"/>
  <c r="D161" i="11"/>
  <c r="D164" i="11"/>
  <c r="D165" i="11"/>
  <c r="D166" i="11"/>
  <c r="D167" i="11"/>
  <c r="D168" i="11"/>
  <c r="D169" i="11"/>
  <c r="D172" i="11"/>
  <c r="D173" i="11"/>
  <c r="D174" i="11"/>
  <c r="D175" i="11"/>
  <c r="D178" i="11"/>
  <c r="D179" i="11"/>
  <c r="D180" i="11"/>
  <c r="D181" i="11"/>
  <c r="D182" i="11"/>
  <c r="D183" i="11"/>
  <c r="D184" i="11"/>
  <c r="D185" i="11"/>
  <c r="D186" i="11"/>
  <c r="D189" i="11"/>
  <c r="D190" i="11"/>
  <c r="D191" i="11"/>
  <c r="D193" i="11"/>
  <c r="D194" i="11"/>
  <c r="D195" i="11"/>
  <c r="D198" i="11"/>
  <c r="D199" i="11"/>
  <c r="D200" i="11"/>
  <c r="D201" i="11"/>
  <c r="D202" i="11"/>
  <c r="D203" i="11"/>
  <c r="D204" i="11"/>
  <c r="D205" i="11"/>
  <c r="D208" i="11"/>
  <c r="D209" i="11"/>
  <c r="D210" i="11"/>
  <c r="D211" i="11"/>
  <c r="D212" i="11"/>
  <c r="D213" i="11"/>
  <c r="D214" i="11"/>
  <c r="D215" i="11"/>
  <c r="D216" i="11"/>
  <c r="D219" i="11"/>
  <c r="D220" i="11"/>
  <c r="D221" i="11"/>
  <c r="D222" i="11"/>
  <c r="D223" i="11"/>
  <c r="D224" i="11"/>
  <c r="D225" i="11"/>
  <c r="D226" i="11"/>
  <c r="D227" i="11"/>
  <c r="D228" i="11"/>
  <c r="D229" i="11"/>
  <c r="D232" i="11"/>
  <c r="D234" i="11"/>
  <c r="D235" i="11"/>
  <c r="D236" i="11"/>
  <c r="D237" i="11"/>
  <c r="D244" i="11"/>
  <c r="D245" i="11"/>
  <c r="D246" i="11"/>
  <c r="D247" i="11"/>
  <c r="D248" i="11"/>
  <c r="D249" i="11"/>
  <c r="D251" i="11"/>
  <c r="D252" i="11"/>
  <c r="D253" i="11"/>
  <c r="D256" i="11"/>
  <c r="D257" i="11"/>
  <c r="D258" i="11"/>
  <c r="D259" i="11"/>
  <c r="D260" i="11"/>
  <c r="D261" i="11"/>
  <c r="D262" i="11"/>
  <c r="D265" i="11"/>
  <c r="D266" i="11"/>
  <c r="D267" i="11"/>
  <c r="D270" i="11"/>
  <c r="D271" i="11"/>
  <c r="D272" i="11"/>
  <c r="D273" i="11"/>
  <c r="D274" i="11"/>
  <c r="D275" i="11"/>
  <c r="D276" i="11"/>
  <c r="D277" i="11"/>
  <c r="D280" i="11"/>
  <c r="D281" i="11"/>
  <c r="D282" i="11"/>
  <c r="D283" i="11"/>
  <c r="D284" i="11"/>
  <c r="D287" i="11"/>
  <c r="D288" i="11"/>
  <c r="D289" i="11"/>
  <c r="D290" i="11"/>
  <c r="D291" i="11"/>
  <c r="D292" i="11"/>
  <c r="D295" i="11"/>
  <c r="D296" i="11"/>
  <c r="D297" i="11"/>
  <c r="D298" i="11"/>
  <c r="D301" i="11"/>
  <c r="D302" i="11"/>
  <c r="D303" i="11"/>
  <c r="D304" i="11"/>
  <c r="D305" i="11"/>
  <c r="D308" i="11"/>
  <c r="D309" i="11"/>
  <c r="D310" i="11"/>
  <c r="D311" i="11"/>
  <c r="D314" i="11"/>
  <c r="D315" i="11"/>
  <c r="D316" i="11"/>
  <c r="D319" i="11"/>
  <c r="D320" i="11"/>
  <c r="D321" i="11"/>
  <c r="D324" i="11"/>
  <c r="D325" i="11"/>
  <c r="D329" i="11"/>
  <c r="D331" i="11"/>
  <c r="D332" i="11"/>
  <c r="D333" i="11"/>
  <c r="D338" i="11"/>
  <c r="D340" i="11"/>
  <c r="D341" i="11"/>
  <c r="D344" i="11"/>
  <c r="D345" i="11"/>
  <c r="D346" i="11"/>
  <c r="D349" i="11"/>
  <c r="D350" i="11"/>
  <c r="D351" i="11"/>
  <c r="D352" i="11"/>
  <c r="D354" i="11"/>
  <c r="D355" i="11"/>
  <c r="D356" i="11"/>
  <c r="D358" i="11"/>
  <c r="D359" i="11"/>
  <c r="D360" i="11"/>
  <c r="D362" i="11"/>
  <c r="D363" i="11"/>
  <c r="K235" i="11" l="1"/>
  <c r="J235" i="11" s="1"/>
  <c r="H235" i="11"/>
  <c r="G235" i="11" s="1"/>
  <c r="H145" i="11"/>
  <c r="G145" i="11" s="1"/>
  <c r="E145" i="11"/>
  <c r="D145" i="11" s="1"/>
  <c r="E192" i="11"/>
  <c r="D192" i="11" s="1"/>
  <c r="E51" i="11" l="1"/>
  <c r="F51" i="11"/>
  <c r="D51" i="11" l="1"/>
  <c r="E250" i="11"/>
  <c r="D250" i="11" s="1"/>
  <c r="E93" i="11" l="1"/>
  <c r="D93" i="11" s="1"/>
  <c r="E98" i="11"/>
  <c r="D98" i="11" s="1"/>
  <c r="H240" i="11" l="1"/>
  <c r="I240" i="11"/>
  <c r="K240" i="11"/>
  <c r="L240" i="11"/>
  <c r="N240" i="11"/>
  <c r="O240" i="11"/>
  <c r="H241" i="11"/>
  <c r="I241" i="11"/>
  <c r="K241" i="11"/>
  <c r="L241" i="11"/>
  <c r="N241" i="11"/>
  <c r="O241" i="11"/>
  <c r="F240" i="11"/>
  <c r="F241" i="11"/>
  <c r="E240" i="11"/>
  <c r="E241" i="11"/>
  <c r="E128" i="11"/>
  <c r="F128" i="11"/>
  <c r="H128" i="11"/>
  <c r="I128" i="11"/>
  <c r="K128" i="11"/>
  <c r="L128" i="11"/>
  <c r="N128" i="11"/>
  <c r="O128" i="11"/>
  <c r="F129" i="11"/>
  <c r="I129" i="11"/>
  <c r="K129" i="11"/>
  <c r="L129" i="11"/>
  <c r="N129" i="11"/>
  <c r="O129" i="11"/>
  <c r="E123" i="11"/>
  <c r="O121" i="11" l="1"/>
  <c r="D128" i="11"/>
  <c r="J241" i="11"/>
  <c r="D241" i="11"/>
  <c r="D240" i="11"/>
  <c r="G240" i="11"/>
  <c r="M128" i="11"/>
  <c r="J128" i="11"/>
  <c r="G128" i="11"/>
  <c r="M241" i="11"/>
  <c r="J240" i="11"/>
  <c r="G241" i="11"/>
  <c r="N121" i="11"/>
  <c r="M121" i="11" s="1"/>
  <c r="M129" i="11"/>
  <c r="J129" i="11"/>
  <c r="M240" i="11"/>
  <c r="K120" i="11"/>
  <c r="N120" i="11"/>
  <c r="H120" i="11"/>
  <c r="K121" i="11"/>
  <c r="O120" i="11"/>
  <c r="F121" i="11"/>
  <c r="L120" i="11"/>
  <c r="L121" i="11"/>
  <c r="I121" i="11"/>
  <c r="I120" i="11"/>
  <c r="F120" i="11"/>
  <c r="E120" i="11"/>
  <c r="N312" i="11"/>
  <c r="K312" i="11"/>
  <c r="H312" i="11"/>
  <c r="E312" i="11"/>
  <c r="O313" i="11"/>
  <c r="N313" i="11"/>
  <c r="L313" i="11"/>
  <c r="K313" i="11"/>
  <c r="I313" i="11"/>
  <c r="H313" i="11"/>
  <c r="F313" i="11"/>
  <c r="E313" i="11"/>
  <c r="M120" i="11" l="1"/>
  <c r="J120" i="11"/>
  <c r="G120" i="11"/>
  <c r="G313" i="11"/>
  <c r="M313" i="11"/>
  <c r="J313" i="11"/>
  <c r="D313" i="11"/>
  <c r="D120" i="11"/>
  <c r="J121" i="11"/>
  <c r="E206" i="11"/>
  <c r="N162" i="11"/>
  <c r="K162" i="11"/>
  <c r="H162" i="11"/>
  <c r="E162" i="11"/>
  <c r="E152" i="11"/>
  <c r="H152" i="11" l="1"/>
  <c r="K152" i="11"/>
  <c r="N152" i="11"/>
  <c r="K81" i="11" l="1"/>
  <c r="J81" i="11" s="1"/>
  <c r="H81" i="11"/>
  <c r="G81" i="11" s="1"/>
  <c r="E81" i="11"/>
  <c r="D81" i="11" s="1"/>
  <c r="K101" i="11" l="1"/>
  <c r="J101" i="11" s="1"/>
  <c r="K98" i="11"/>
  <c r="J98" i="11" s="1"/>
  <c r="H98" i="11"/>
  <c r="G98" i="11" s="1"/>
  <c r="K75" i="11" l="1"/>
  <c r="J75" i="11" s="1"/>
  <c r="H75" i="11"/>
  <c r="G75" i="11" s="1"/>
  <c r="N45" i="11" l="1"/>
  <c r="M45" i="11" s="1"/>
  <c r="N330" i="11" l="1"/>
  <c r="M330" i="11" s="1"/>
  <c r="E330" i="11" l="1"/>
  <c r="D330" i="11" s="1"/>
  <c r="F13" i="11" l="1"/>
  <c r="I13" i="11"/>
  <c r="L13" i="11"/>
  <c r="O13" i="11"/>
  <c r="F14" i="11"/>
  <c r="H14" i="11"/>
  <c r="I14" i="11"/>
  <c r="K14" i="11"/>
  <c r="L14" i="11"/>
  <c r="N14" i="11"/>
  <c r="O14" i="11"/>
  <c r="E14" i="11"/>
  <c r="D14" i="11" s="1"/>
  <c r="O62" i="11"/>
  <c r="N62" i="11"/>
  <c r="M62" i="11" s="1"/>
  <c r="O61" i="11"/>
  <c r="N61" i="11"/>
  <c r="L62" i="11"/>
  <c r="K62" i="11"/>
  <c r="L61" i="11"/>
  <c r="K61" i="11"/>
  <c r="I62" i="11"/>
  <c r="H62" i="11"/>
  <c r="I61" i="11"/>
  <c r="H61" i="11"/>
  <c r="G61" i="11" s="1"/>
  <c r="F62" i="11"/>
  <c r="E62" i="11"/>
  <c r="F61" i="11"/>
  <c r="E61" i="11"/>
  <c r="D61" i="11" s="1"/>
  <c r="N89" i="11"/>
  <c r="K74" i="11"/>
  <c r="J74" i="11" s="1"/>
  <c r="N110" i="11"/>
  <c r="M110" i="11" s="1"/>
  <c r="K110" i="11"/>
  <c r="J110" i="11" s="1"/>
  <c r="H110" i="11"/>
  <c r="G110" i="11" s="1"/>
  <c r="E110" i="11"/>
  <c r="D110" i="11" s="1"/>
  <c r="K89" i="11"/>
  <c r="H89" i="11"/>
  <c r="O89" i="11"/>
  <c r="L89" i="11"/>
  <c r="I89" i="11"/>
  <c r="F89" i="11"/>
  <c r="E89" i="11"/>
  <c r="E76" i="11"/>
  <c r="D62" i="11" l="1"/>
  <c r="J61" i="11"/>
  <c r="J62" i="11"/>
  <c r="J14" i="11"/>
  <c r="G62" i="11"/>
  <c r="M61" i="11"/>
  <c r="J89" i="11"/>
  <c r="G89" i="11"/>
  <c r="D89" i="11"/>
  <c r="M89" i="11"/>
  <c r="M14" i="11"/>
  <c r="G14" i="11"/>
  <c r="K53" i="11" l="1"/>
  <c r="J53" i="11" s="1"/>
  <c r="H53" i="11"/>
  <c r="G53" i="11" s="1"/>
  <c r="E53" i="11"/>
  <c r="D53" i="11" s="1"/>
  <c r="O52" i="11"/>
  <c r="N52" i="11"/>
  <c r="L52" i="11"/>
  <c r="I52" i="11"/>
  <c r="F52" i="11"/>
  <c r="O51" i="11"/>
  <c r="N51" i="11"/>
  <c r="M51" i="11" s="1"/>
  <c r="L51" i="11"/>
  <c r="I51" i="11"/>
  <c r="M52" i="11" l="1"/>
  <c r="K51" i="11"/>
  <c r="J51" i="11" s="1"/>
  <c r="H51" i="11"/>
  <c r="G51" i="11" s="1"/>
  <c r="E52" i="11"/>
  <c r="D52" i="11" s="1"/>
  <c r="H52" i="11"/>
  <c r="G52" i="11" s="1"/>
  <c r="K52" i="11"/>
  <c r="J52" i="11" s="1"/>
  <c r="N43" i="11"/>
  <c r="M43" i="11" s="1"/>
  <c r="K43" i="11" l="1"/>
  <c r="J43" i="11" s="1"/>
  <c r="H43" i="11"/>
  <c r="G43" i="11" s="1"/>
  <c r="E43" i="11"/>
  <c r="D43" i="11" s="1"/>
  <c r="N37" i="11" l="1"/>
  <c r="M37" i="11" s="1"/>
  <c r="N13" i="11" l="1"/>
  <c r="M13" i="11" s="1"/>
  <c r="N35" i="11"/>
  <c r="O361" i="11" l="1"/>
  <c r="N361" i="11"/>
  <c r="O357" i="11"/>
  <c r="N357" i="11"/>
  <c r="O353" i="11"/>
  <c r="N353" i="11"/>
  <c r="M353" i="11" s="1"/>
  <c r="O348" i="11"/>
  <c r="N348" i="11"/>
  <c r="O347" i="11"/>
  <c r="N347" i="11"/>
  <c r="O343" i="11"/>
  <c r="N343" i="11"/>
  <c r="O342" i="11"/>
  <c r="N342" i="11"/>
  <c r="O339" i="11"/>
  <c r="N339" i="11"/>
  <c r="O337" i="11"/>
  <c r="N337" i="11"/>
  <c r="O336" i="11"/>
  <c r="N336" i="11"/>
  <c r="O328" i="11"/>
  <c r="O327" i="11"/>
  <c r="N327" i="11"/>
  <c r="O323" i="11"/>
  <c r="N323" i="11"/>
  <c r="N322" i="11"/>
  <c r="O318" i="11"/>
  <c r="N318" i="11"/>
  <c r="M318" i="11" s="1"/>
  <c r="O317" i="11"/>
  <c r="N317" i="11"/>
  <c r="M317" i="11" s="1"/>
  <c r="O307" i="11"/>
  <c r="N307" i="11"/>
  <c r="O306" i="11"/>
  <c r="N306" i="11"/>
  <c r="O300" i="11"/>
  <c r="N300" i="11"/>
  <c r="O299" i="11"/>
  <c r="N299" i="11"/>
  <c r="O294" i="11"/>
  <c r="N294" i="11"/>
  <c r="O293" i="11"/>
  <c r="N293" i="11"/>
  <c r="O286" i="11"/>
  <c r="N286" i="11"/>
  <c r="O285" i="11"/>
  <c r="N285" i="11"/>
  <c r="M285" i="11" s="1"/>
  <c r="O279" i="11"/>
  <c r="N279" i="11"/>
  <c r="O278" i="11"/>
  <c r="N278" i="11"/>
  <c r="O269" i="11"/>
  <c r="N269" i="11"/>
  <c r="O268" i="11"/>
  <c r="N268" i="11"/>
  <c r="O264" i="11"/>
  <c r="N264" i="11"/>
  <c r="M264" i="11" s="1"/>
  <c r="O263" i="11"/>
  <c r="N263" i="11"/>
  <c r="M263" i="11" s="1"/>
  <c r="O255" i="11"/>
  <c r="N255" i="11"/>
  <c r="O254" i="11"/>
  <c r="N254" i="11"/>
  <c r="O243" i="11"/>
  <c r="N243" i="11"/>
  <c r="O242" i="11"/>
  <c r="N242" i="11"/>
  <c r="O231" i="11"/>
  <c r="N231" i="11"/>
  <c r="O230" i="11"/>
  <c r="N230" i="11"/>
  <c r="O218" i="11"/>
  <c r="N218" i="11"/>
  <c r="O217" i="11"/>
  <c r="N217" i="11"/>
  <c r="O207" i="11"/>
  <c r="N207" i="11"/>
  <c r="O206" i="11"/>
  <c r="N206" i="11"/>
  <c r="O197" i="11"/>
  <c r="N197" i="11"/>
  <c r="O196" i="11"/>
  <c r="N196" i="11"/>
  <c r="O188" i="11"/>
  <c r="N188" i="11"/>
  <c r="O187" i="11"/>
  <c r="N187" i="11"/>
  <c r="O177" i="11"/>
  <c r="N177" i="11"/>
  <c r="O176" i="11"/>
  <c r="N176" i="11"/>
  <c r="O171" i="11"/>
  <c r="N171" i="11"/>
  <c r="O170" i="11"/>
  <c r="N170" i="11"/>
  <c r="O163" i="11"/>
  <c r="N163" i="11"/>
  <c r="O162" i="11"/>
  <c r="M162" i="11" s="1"/>
  <c r="O153" i="11"/>
  <c r="N153" i="11"/>
  <c r="O152" i="11"/>
  <c r="M152" i="11" s="1"/>
  <c r="O142" i="11"/>
  <c r="N142" i="11"/>
  <c r="O141" i="11"/>
  <c r="N141" i="11"/>
  <c r="M141" i="11" s="1"/>
  <c r="O131" i="11"/>
  <c r="N131" i="11"/>
  <c r="O130" i="11"/>
  <c r="N130" i="11"/>
  <c r="O123" i="11"/>
  <c r="N123" i="11"/>
  <c r="O115" i="11"/>
  <c r="N115" i="11"/>
  <c r="O111" i="11"/>
  <c r="N111" i="11"/>
  <c r="O90" i="11"/>
  <c r="N90" i="11"/>
  <c r="O77" i="11"/>
  <c r="N77" i="11"/>
  <c r="O76" i="11"/>
  <c r="N76" i="11"/>
  <c r="O71" i="11"/>
  <c r="N71" i="11"/>
  <c r="O70" i="11"/>
  <c r="N70" i="11"/>
  <c r="O69" i="11"/>
  <c r="N69" i="11"/>
  <c r="O68" i="11"/>
  <c r="N68" i="11"/>
  <c r="N57" i="11"/>
  <c r="M57" i="11" s="1"/>
  <c r="O56" i="11"/>
  <c r="N56" i="11"/>
  <c r="O47" i="11"/>
  <c r="N47" i="11"/>
  <c r="O46" i="11"/>
  <c r="N46" i="11"/>
  <c r="O42" i="11"/>
  <c r="N42" i="11"/>
  <c r="O41" i="11"/>
  <c r="N41" i="11"/>
  <c r="M41" i="11" s="1"/>
  <c r="N36" i="11"/>
  <c r="O36" i="11"/>
  <c r="O35" i="11"/>
  <c r="M35" i="11" s="1"/>
  <c r="O31" i="11"/>
  <c r="N31" i="11"/>
  <c r="O30" i="11"/>
  <c r="N30" i="11"/>
  <c r="O24" i="11"/>
  <c r="N24" i="11"/>
  <c r="O23" i="11"/>
  <c r="N23" i="11"/>
  <c r="O16" i="11"/>
  <c r="N16" i="11"/>
  <c r="O15" i="11"/>
  <c r="N15" i="11"/>
  <c r="M15" i="11" l="1"/>
  <c r="M269" i="11"/>
  <c r="M218" i="11"/>
  <c r="M30" i="11"/>
  <c r="M56" i="11"/>
  <c r="M70" i="11"/>
  <c r="M123" i="11"/>
  <c r="M176" i="11"/>
  <c r="M206" i="11"/>
  <c r="M31" i="11"/>
  <c r="M111" i="11"/>
  <c r="M177" i="11"/>
  <c r="M196" i="11"/>
  <c r="M230" i="11"/>
  <c r="M306" i="11"/>
  <c r="M69" i="11"/>
  <c r="M347" i="11"/>
  <c r="M24" i="11"/>
  <c r="M47" i="11"/>
  <c r="M131" i="11"/>
  <c r="M153" i="11"/>
  <c r="M171" i="11"/>
  <c r="M187" i="11"/>
  <c r="M243" i="11"/>
  <c r="M279" i="11"/>
  <c r="M327" i="11"/>
  <c r="M16" i="11"/>
  <c r="M339" i="11"/>
  <c r="M357" i="11"/>
  <c r="M23" i="11"/>
  <c r="M46" i="11"/>
  <c r="M130" i="11"/>
  <c r="M242" i="11"/>
  <c r="M255" i="11"/>
  <c r="M278" i="11"/>
  <c r="M361" i="11"/>
  <c r="M36" i="11"/>
  <c r="M77" i="11"/>
  <c r="M300" i="11"/>
  <c r="M343" i="11"/>
  <c r="M188" i="11"/>
  <c r="M293" i="11"/>
  <c r="M337" i="11"/>
  <c r="M163" i="11"/>
  <c r="M336" i="11"/>
  <c r="M90" i="11"/>
  <c r="M142" i="11"/>
  <c r="M254" i="11"/>
  <c r="M294" i="11"/>
  <c r="M71" i="11"/>
  <c r="M207" i="11"/>
  <c r="M115" i="11"/>
  <c r="M170" i="11"/>
  <c r="M286" i="11"/>
  <c r="M76" i="11"/>
  <c r="M197" i="11"/>
  <c r="M217" i="11"/>
  <c r="M231" i="11"/>
  <c r="M268" i="11"/>
  <c r="M299" i="11"/>
  <c r="M307" i="11"/>
  <c r="M323" i="11"/>
  <c r="M342" i="11"/>
  <c r="M348" i="11"/>
  <c r="M68" i="11"/>
  <c r="M42" i="11"/>
  <c r="O312" i="11"/>
  <c r="M312" i="11" s="1"/>
  <c r="O239" i="11"/>
  <c r="N238" i="11"/>
  <c r="N239" i="11"/>
  <c r="N126" i="11"/>
  <c r="O126" i="11"/>
  <c r="O127" i="11"/>
  <c r="N127" i="11"/>
  <c r="O335" i="11"/>
  <c r="O326" i="11"/>
  <c r="O67" i="11"/>
  <c r="N334" i="11"/>
  <c r="O334" i="11"/>
  <c r="N335" i="11"/>
  <c r="O12" i="11"/>
  <c r="N328" i="11"/>
  <c r="M328" i="11" s="1"/>
  <c r="O11" i="11"/>
  <c r="N12" i="11"/>
  <c r="N11" i="11"/>
  <c r="N67" i="11"/>
  <c r="N66" i="11"/>
  <c r="O66" i="11"/>
  <c r="M67" i="11" l="1"/>
  <c r="M334" i="11"/>
  <c r="M239" i="11"/>
  <c r="M326" i="11"/>
  <c r="M335" i="11"/>
  <c r="N119" i="11"/>
  <c r="M127" i="11"/>
  <c r="N118" i="11"/>
  <c r="M126" i="11"/>
  <c r="M66" i="11"/>
  <c r="M11" i="11"/>
  <c r="M12" i="11"/>
  <c r="O238" i="11"/>
  <c r="O118" i="11" s="1"/>
  <c r="O119" i="11"/>
  <c r="O322" i="11"/>
  <c r="O10" i="11"/>
  <c r="N10" i="11"/>
  <c r="O9" i="11"/>
  <c r="N9" i="11"/>
  <c r="M9" i="11" l="1"/>
  <c r="M118" i="11"/>
  <c r="M322" i="11"/>
  <c r="M119" i="11"/>
  <c r="M10" i="11"/>
  <c r="M238" i="11"/>
  <c r="O8" i="11"/>
  <c r="O7" i="11"/>
  <c r="N8" i="11"/>
  <c r="N7" i="11"/>
  <c r="M8" i="11" l="1"/>
  <c r="M7" i="11"/>
  <c r="K37" i="11" l="1"/>
  <c r="J37" i="11" s="1"/>
  <c r="H37" i="11"/>
  <c r="G37" i="11" s="1"/>
  <c r="E37" i="11"/>
  <c r="D37" i="11" s="1"/>
  <c r="H13" i="11" l="1"/>
  <c r="K13" i="11"/>
  <c r="E13" i="11"/>
  <c r="D13" i="11" s="1"/>
  <c r="L171" i="11"/>
  <c r="K171" i="11"/>
  <c r="H171" i="11"/>
  <c r="F171" i="11"/>
  <c r="E171" i="11"/>
  <c r="J171" i="11" l="1"/>
  <c r="D171" i="11"/>
  <c r="J13" i="11"/>
  <c r="G13" i="11"/>
  <c r="K323" i="11"/>
  <c r="H323" i="11"/>
  <c r="E323" i="11"/>
  <c r="L361" i="11" l="1"/>
  <c r="K361" i="11"/>
  <c r="I361" i="11"/>
  <c r="H361" i="11"/>
  <c r="F361" i="11"/>
  <c r="E361" i="11"/>
  <c r="L357" i="11"/>
  <c r="K357" i="11"/>
  <c r="I357" i="11"/>
  <c r="H357" i="11"/>
  <c r="F357" i="11"/>
  <c r="E357" i="11"/>
  <c r="L353" i="11"/>
  <c r="K353" i="11"/>
  <c r="I353" i="11"/>
  <c r="H353" i="11"/>
  <c r="F353" i="11"/>
  <c r="E353" i="11"/>
  <c r="I347" i="11"/>
  <c r="L348" i="11"/>
  <c r="K348" i="11"/>
  <c r="I348" i="11"/>
  <c r="H348" i="11"/>
  <c r="F348" i="11"/>
  <c r="E348" i="11"/>
  <c r="K347" i="11"/>
  <c r="H347" i="11"/>
  <c r="L343" i="11"/>
  <c r="K343" i="11"/>
  <c r="I343" i="11"/>
  <c r="H343" i="11"/>
  <c r="F343" i="11"/>
  <c r="E343" i="11"/>
  <c r="L342" i="11"/>
  <c r="K342" i="11"/>
  <c r="I342" i="11"/>
  <c r="H342" i="11"/>
  <c r="F342" i="11"/>
  <c r="E342" i="11"/>
  <c r="L339" i="11"/>
  <c r="K339" i="11"/>
  <c r="I339" i="11"/>
  <c r="H339" i="11"/>
  <c r="F339" i="11"/>
  <c r="E339" i="11"/>
  <c r="L337" i="11"/>
  <c r="K337" i="11"/>
  <c r="I337" i="11"/>
  <c r="H337" i="11"/>
  <c r="F337" i="11"/>
  <c r="E337" i="11"/>
  <c r="L336" i="11"/>
  <c r="K336" i="11"/>
  <c r="I336" i="11"/>
  <c r="H336" i="11"/>
  <c r="F336" i="11"/>
  <c r="E336" i="11"/>
  <c r="K330" i="11"/>
  <c r="J330" i="11" s="1"/>
  <c r="H330" i="11"/>
  <c r="G330" i="11" s="1"/>
  <c r="L328" i="11"/>
  <c r="I328" i="11"/>
  <c r="F328" i="11"/>
  <c r="L327" i="11"/>
  <c r="K327" i="11"/>
  <c r="J327" i="11" s="1"/>
  <c r="I327" i="11"/>
  <c r="H327" i="11"/>
  <c r="F327" i="11"/>
  <c r="E327" i="11"/>
  <c r="L323" i="11"/>
  <c r="J323" i="11" s="1"/>
  <c r="I323" i="11"/>
  <c r="G323" i="11" s="1"/>
  <c r="F323" i="11"/>
  <c r="K322" i="11"/>
  <c r="H322" i="11"/>
  <c r="E322" i="11"/>
  <c r="L318" i="11"/>
  <c r="K318" i="11"/>
  <c r="I318" i="11"/>
  <c r="H318" i="11"/>
  <c r="F318" i="11"/>
  <c r="E318" i="11"/>
  <c r="L317" i="11"/>
  <c r="K317" i="11"/>
  <c r="I317" i="11"/>
  <c r="H317" i="11"/>
  <c r="F317" i="11"/>
  <c r="E317" i="11"/>
  <c r="L307" i="11"/>
  <c r="K307" i="11"/>
  <c r="I307" i="11"/>
  <c r="H307" i="11"/>
  <c r="F307" i="11"/>
  <c r="E307" i="11"/>
  <c r="L306" i="11"/>
  <c r="K306" i="11"/>
  <c r="I306" i="11"/>
  <c r="H306" i="11"/>
  <c r="F306" i="11"/>
  <c r="E306" i="11"/>
  <c r="L300" i="11"/>
  <c r="K300" i="11"/>
  <c r="I300" i="11"/>
  <c r="H300" i="11"/>
  <c r="F300" i="11"/>
  <c r="E300" i="11"/>
  <c r="L299" i="11"/>
  <c r="K299" i="11"/>
  <c r="I299" i="11"/>
  <c r="H299" i="11"/>
  <c r="F299" i="11"/>
  <c r="E299" i="11"/>
  <c r="L294" i="11"/>
  <c r="K294" i="11"/>
  <c r="I294" i="11"/>
  <c r="H294" i="11"/>
  <c r="F294" i="11"/>
  <c r="E294" i="11"/>
  <c r="L293" i="11"/>
  <c r="K293" i="11"/>
  <c r="I293" i="11"/>
  <c r="H293" i="11"/>
  <c r="F293" i="11"/>
  <c r="E293" i="11"/>
  <c r="L286" i="11"/>
  <c r="K286" i="11"/>
  <c r="I286" i="11"/>
  <c r="H286" i="11"/>
  <c r="F286" i="11"/>
  <c r="E286" i="11"/>
  <c r="L285" i="11"/>
  <c r="K285" i="11"/>
  <c r="I285" i="11"/>
  <c r="H285" i="11"/>
  <c r="F285" i="11"/>
  <c r="E285" i="11"/>
  <c r="L279" i="11"/>
  <c r="K279" i="11"/>
  <c r="I279" i="11"/>
  <c r="H279" i="11"/>
  <c r="F279" i="11"/>
  <c r="E279" i="11"/>
  <c r="L278" i="11"/>
  <c r="K278" i="11"/>
  <c r="I278" i="11"/>
  <c r="H278" i="11"/>
  <c r="F278" i="11"/>
  <c r="E278" i="11"/>
  <c r="L269" i="11"/>
  <c r="K269" i="11"/>
  <c r="I269" i="11"/>
  <c r="H269" i="11"/>
  <c r="F269" i="11"/>
  <c r="E269" i="11"/>
  <c r="L268" i="11"/>
  <c r="K268" i="11"/>
  <c r="I268" i="11"/>
  <c r="H268" i="11"/>
  <c r="F268" i="11"/>
  <c r="L264" i="11"/>
  <c r="K264" i="11"/>
  <c r="I264" i="11"/>
  <c r="H264" i="11"/>
  <c r="F264" i="11"/>
  <c r="E264" i="11"/>
  <c r="L263" i="11"/>
  <c r="K263" i="11"/>
  <c r="I263" i="11"/>
  <c r="H263" i="11"/>
  <c r="F263" i="11"/>
  <c r="E263" i="11"/>
  <c r="L255" i="11"/>
  <c r="K255" i="11"/>
  <c r="I255" i="11"/>
  <c r="H255" i="11"/>
  <c r="F255" i="11"/>
  <c r="E255" i="11"/>
  <c r="L254" i="11"/>
  <c r="K254" i="11"/>
  <c r="I254" i="11"/>
  <c r="F254" i="11"/>
  <c r="L243" i="11"/>
  <c r="K243" i="11"/>
  <c r="I243" i="11"/>
  <c r="H243" i="11"/>
  <c r="F243" i="11"/>
  <c r="E243" i="11"/>
  <c r="L242" i="11"/>
  <c r="K242" i="11"/>
  <c r="I242" i="11"/>
  <c r="H242" i="11"/>
  <c r="F242" i="11"/>
  <c r="E242" i="11"/>
  <c r="H233" i="11"/>
  <c r="E233" i="11"/>
  <c r="D233" i="11" s="1"/>
  <c r="L231" i="11"/>
  <c r="K231" i="11"/>
  <c r="I231" i="11"/>
  <c r="F231" i="11"/>
  <c r="L230" i="11"/>
  <c r="K230" i="11"/>
  <c r="I230" i="11"/>
  <c r="H230" i="11"/>
  <c r="F230" i="11"/>
  <c r="E230" i="11"/>
  <c r="L218" i="11"/>
  <c r="K218" i="11"/>
  <c r="I218" i="11"/>
  <c r="H218" i="11"/>
  <c r="F218" i="11"/>
  <c r="E218" i="11"/>
  <c r="L217" i="11"/>
  <c r="K217" i="11"/>
  <c r="I217" i="11"/>
  <c r="H217" i="11"/>
  <c r="F217" i="11"/>
  <c r="E217" i="11"/>
  <c r="L207" i="11"/>
  <c r="K207" i="11"/>
  <c r="I207" i="11"/>
  <c r="H207" i="11"/>
  <c r="F207" i="11"/>
  <c r="E207" i="11"/>
  <c r="L206" i="11"/>
  <c r="K206" i="11"/>
  <c r="I206" i="11"/>
  <c r="F206" i="11"/>
  <c r="L197" i="11"/>
  <c r="K197" i="11"/>
  <c r="I197" i="11"/>
  <c r="H197" i="11"/>
  <c r="F197" i="11"/>
  <c r="E197" i="11"/>
  <c r="L196" i="11"/>
  <c r="K196" i="11"/>
  <c r="I196" i="11"/>
  <c r="F196" i="11"/>
  <c r="E196" i="11"/>
  <c r="L188" i="11"/>
  <c r="K188" i="11"/>
  <c r="I188" i="11"/>
  <c r="H188" i="11"/>
  <c r="F188" i="11"/>
  <c r="E188" i="11"/>
  <c r="L187" i="11"/>
  <c r="K187" i="11"/>
  <c r="I187" i="11"/>
  <c r="H187" i="11"/>
  <c r="F187" i="11"/>
  <c r="E187" i="11"/>
  <c r="L177" i="11"/>
  <c r="K177" i="11"/>
  <c r="I177" i="11"/>
  <c r="H177" i="11"/>
  <c r="F177" i="11"/>
  <c r="E177" i="11"/>
  <c r="L176" i="11"/>
  <c r="K176" i="11"/>
  <c r="I176" i="11"/>
  <c r="H176" i="11"/>
  <c r="F176" i="11"/>
  <c r="E176" i="11"/>
  <c r="I171" i="11"/>
  <c r="G171" i="11" s="1"/>
  <c r="L170" i="11"/>
  <c r="K170" i="11"/>
  <c r="I170" i="11"/>
  <c r="H170" i="11"/>
  <c r="F170" i="11"/>
  <c r="E170" i="11"/>
  <c r="L163" i="11"/>
  <c r="K163" i="11"/>
  <c r="I163" i="11"/>
  <c r="H163" i="11"/>
  <c r="F163" i="11"/>
  <c r="E163" i="11"/>
  <c r="L162" i="11"/>
  <c r="I162" i="11"/>
  <c r="F162" i="11"/>
  <c r="L153" i="11"/>
  <c r="K153" i="11"/>
  <c r="I153" i="11"/>
  <c r="H153" i="11"/>
  <c r="F153" i="11"/>
  <c r="E153" i="11"/>
  <c r="L152" i="11"/>
  <c r="I152" i="11"/>
  <c r="F152" i="11"/>
  <c r="L142" i="11"/>
  <c r="K142" i="11"/>
  <c r="I142" i="11"/>
  <c r="H142" i="11"/>
  <c r="F142" i="11"/>
  <c r="E142" i="11"/>
  <c r="L141" i="11"/>
  <c r="K141" i="11"/>
  <c r="I141" i="11"/>
  <c r="H141" i="11"/>
  <c r="F141" i="11"/>
  <c r="E141" i="11"/>
  <c r="L131" i="11"/>
  <c r="K131" i="11"/>
  <c r="I131" i="11"/>
  <c r="H131" i="11"/>
  <c r="F131" i="11"/>
  <c r="E131" i="11"/>
  <c r="L130" i="11"/>
  <c r="K130" i="11"/>
  <c r="I130" i="11"/>
  <c r="H130" i="11"/>
  <c r="F130" i="11"/>
  <c r="E130" i="11"/>
  <c r="L123" i="11"/>
  <c r="K123" i="11"/>
  <c r="J123" i="11" s="1"/>
  <c r="I123" i="11"/>
  <c r="H123" i="11"/>
  <c r="F123" i="11"/>
  <c r="L115" i="11"/>
  <c r="K115" i="11"/>
  <c r="I115" i="11"/>
  <c r="H115" i="11"/>
  <c r="F115" i="11"/>
  <c r="E115" i="11"/>
  <c r="L111" i="11"/>
  <c r="K111" i="11"/>
  <c r="I111" i="11"/>
  <c r="H111" i="11"/>
  <c r="F111" i="11"/>
  <c r="E111" i="11"/>
  <c r="L90" i="11"/>
  <c r="K90" i="11"/>
  <c r="I90" i="11"/>
  <c r="H90" i="11"/>
  <c r="F90" i="11"/>
  <c r="E90" i="11"/>
  <c r="L77" i="11"/>
  <c r="K77" i="11"/>
  <c r="I77" i="11"/>
  <c r="H77" i="11"/>
  <c r="F77" i="11"/>
  <c r="E77" i="11"/>
  <c r="L76" i="11"/>
  <c r="K76" i="11"/>
  <c r="I76" i="11"/>
  <c r="H76" i="11"/>
  <c r="F76" i="11"/>
  <c r="L71" i="11"/>
  <c r="K71" i="11"/>
  <c r="I71" i="11"/>
  <c r="H71" i="11"/>
  <c r="F71" i="11"/>
  <c r="E71" i="11"/>
  <c r="L70" i="11"/>
  <c r="I70" i="11"/>
  <c r="F70" i="11"/>
  <c r="E70" i="11"/>
  <c r="L69" i="11"/>
  <c r="K69" i="11"/>
  <c r="I69" i="11"/>
  <c r="H69" i="11"/>
  <c r="F69" i="11"/>
  <c r="E69" i="11"/>
  <c r="D69" i="11" s="1"/>
  <c r="L68" i="11"/>
  <c r="K68" i="11"/>
  <c r="I68" i="11"/>
  <c r="H68" i="11"/>
  <c r="F68" i="11"/>
  <c r="E68" i="11"/>
  <c r="L57" i="11"/>
  <c r="K57" i="11"/>
  <c r="I57" i="11"/>
  <c r="H57" i="11"/>
  <c r="F57" i="11"/>
  <c r="E57" i="11"/>
  <c r="L56" i="11"/>
  <c r="K56" i="11"/>
  <c r="I56" i="11"/>
  <c r="H56" i="11"/>
  <c r="F56" i="11"/>
  <c r="E56" i="11"/>
  <c r="L47" i="11"/>
  <c r="K47" i="11"/>
  <c r="I47" i="11"/>
  <c r="H47" i="11"/>
  <c r="F47" i="11"/>
  <c r="E47" i="11"/>
  <c r="L46" i="11"/>
  <c r="K46" i="11"/>
  <c r="I46" i="11"/>
  <c r="H46" i="11"/>
  <c r="F46" i="11"/>
  <c r="E46" i="11"/>
  <c r="L42" i="11"/>
  <c r="K42" i="11"/>
  <c r="I42" i="11"/>
  <c r="H42" i="11"/>
  <c r="F42" i="11"/>
  <c r="E42" i="11"/>
  <c r="L41" i="11"/>
  <c r="K41" i="11"/>
  <c r="I41" i="11"/>
  <c r="H41" i="11"/>
  <c r="F41" i="11"/>
  <c r="E41" i="11"/>
  <c r="L36" i="11"/>
  <c r="K36" i="11"/>
  <c r="I36" i="11"/>
  <c r="H36" i="11"/>
  <c r="F36" i="11"/>
  <c r="E36" i="11"/>
  <c r="L35" i="11"/>
  <c r="K35" i="11"/>
  <c r="I35" i="11"/>
  <c r="H35" i="11"/>
  <c r="F35" i="11"/>
  <c r="E35" i="11"/>
  <c r="L31" i="11"/>
  <c r="K31" i="11"/>
  <c r="I31" i="11"/>
  <c r="H31" i="11"/>
  <c r="F31" i="11"/>
  <c r="E31" i="11"/>
  <c r="L30" i="11"/>
  <c r="K30" i="11"/>
  <c r="I30" i="11"/>
  <c r="H30" i="11"/>
  <c r="F30" i="11"/>
  <c r="E30" i="11"/>
  <c r="L24" i="11"/>
  <c r="K24" i="11"/>
  <c r="I24" i="11"/>
  <c r="H24" i="11"/>
  <c r="F24" i="11"/>
  <c r="E24" i="11"/>
  <c r="L23" i="11"/>
  <c r="K23" i="11"/>
  <c r="I23" i="11"/>
  <c r="H23" i="11"/>
  <c r="F23" i="11"/>
  <c r="E23" i="11"/>
  <c r="L16" i="11"/>
  <c r="K16" i="11"/>
  <c r="I16" i="11"/>
  <c r="H16" i="11"/>
  <c r="F16" i="11"/>
  <c r="E16" i="11"/>
  <c r="L15" i="11"/>
  <c r="K15" i="11"/>
  <c r="I15" i="11"/>
  <c r="H15" i="11"/>
  <c r="F15" i="11"/>
  <c r="E15" i="11"/>
  <c r="H129" i="11" l="1"/>
  <c r="G233" i="11"/>
  <c r="G16" i="11"/>
  <c r="G130" i="11"/>
  <c r="D35" i="11"/>
  <c r="J131" i="11"/>
  <c r="D243" i="11"/>
  <c r="G327" i="11"/>
  <c r="D130" i="11"/>
  <c r="G131" i="11"/>
  <c r="J242" i="11"/>
  <c r="J130" i="11"/>
  <c r="D242" i="11"/>
  <c r="G243" i="11"/>
  <c r="G300" i="11"/>
  <c r="D24" i="11"/>
  <c r="J56" i="11"/>
  <c r="D77" i="11"/>
  <c r="D90" i="11"/>
  <c r="D115" i="11"/>
  <c r="D123" i="11"/>
  <c r="D141" i="11"/>
  <c r="G142" i="11"/>
  <c r="D152" i="11"/>
  <c r="G163" i="11"/>
  <c r="G170" i="11"/>
  <c r="D188" i="11"/>
  <c r="D196" i="11"/>
  <c r="J230" i="11"/>
  <c r="J255" i="11"/>
  <c r="G263" i="11"/>
  <c r="J264" i="11"/>
  <c r="D269" i="11"/>
  <c r="G278" i="11"/>
  <c r="J279" i="11"/>
  <c r="D307" i="11"/>
  <c r="D318" i="11"/>
  <c r="G342" i="11"/>
  <c r="J343" i="11"/>
  <c r="J357" i="11"/>
  <c r="G218" i="11"/>
  <c r="G294" i="11"/>
  <c r="J361" i="11"/>
  <c r="J15" i="11"/>
  <c r="J30" i="11"/>
  <c r="G46" i="11"/>
  <c r="J47" i="11"/>
  <c r="D68" i="11"/>
  <c r="D71" i="11"/>
  <c r="D111" i="11"/>
  <c r="G123" i="11"/>
  <c r="J153" i="11"/>
  <c r="D162" i="11"/>
  <c r="D177" i="11"/>
  <c r="J197" i="11"/>
  <c r="G207" i="11"/>
  <c r="G217" i="11"/>
  <c r="J218" i="11"/>
  <c r="D285" i="11"/>
  <c r="G286" i="11"/>
  <c r="G293" i="11"/>
  <c r="J294" i="11"/>
  <c r="G299" i="11"/>
  <c r="J300" i="11"/>
  <c r="D337" i="11"/>
  <c r="J348" i="11"/>
  <c r="J353" i="11"/>
  <c r="G15" i="11"/>
  <c r="G353" i="11"/>
  <c r="D23" i="11"/>
  <c r="G24" i="11"/>
  <c r="D57" i="11"/>
  <c r="G77" i="11"/>
  <c r="G90" i="11"/>
  <c r="G115" i="11"/>
  <c r="G141" i="11"/>
  <c r="J142" i="11"/>
  <c r="G152" i="11"/>
  <c r="J163" i="11"/>
  <c r="J170" i="11"/>
  <c r="D187" i="11"/>
  <c r="G188" i="11"/>
  <c r="H121" i="11"/>
  <c r="G121" i="11" s="1"/>
  <c r="G129" i="11"/>
  <c r="J254" i="11"/>
  <c r="J263" i="11"/>
  <c r="G269" i="11"/>
  <c r="J278" i="11"/>
  <c r="D306" i="11"/>
  <c r="G307" i="11"/>
  <c r="D317" i="11"/>
  <c r="G318" i="11"/>
  <c r="D323" i="11"/>
  <c r="D339" i="11"/>
  <c r="J342" i="11"/>
  <c r="J31" i="11"/>
  <c r="D46" i="11"/>
  <c r="J176" i="11"/>
  <c r="D299" i="11"/>
  <c r="D16" i="11"/>
  <c r="D31" i="11"/>
  <c r="J46" i="11"/>
  <c r="G71" i="11"/>
  <c r="D76" i="11"/>
  <c r="G162" i="11"/>
  <c r="D176" i="11"/>
  <c r="G177" i="11"/>
  <c r="J196" i="11"/>
  <c r="D206" i="11"/>
  <c r="J207" i="11"/>
  <c r="J217" i="11"/>
  <c r="G285" i="11"/>
  <c r="J286" i="11"/>
  <c r="J293" i="11"/>
  <c r="J299" i="11"/>
  <c r="D327" i="11"/>
  <c r="D336" i="11"/>
  <c r="G337" i="11"/>
  <c r="G347" i="11"/>
  <c r="D361" i="11"/>
  <c r="G153" i="11"/>
  <c r="G197" i="11"/>
  <c r="D207" i="11"/>
  <c r="G23" i="11"/>
  <c r="J24" i="11"/>
  <c r="D56" i="11"/>
  <c r="G57" i="11"/>
  <c r="G76" i="11"/>
  <c r="J77" i="11"/>
  <c r="J90" i="11"/>
  <c r="J115" i="11"/>
  <c r="J152" i="11"/>
  <c r="G187" i="11"/>
  <c r="J188" i="11"/>
  <c r="D230" i="11"/>
  <c r="J231" i="11"/>
  <c r="D255" i="11"/>
  <c r="D264" i="11"/>
  <c r="G268" i="11"/>
  <c r="J269" i="11"/>
  <c r="D279" i="11"/>
  <c r="G306" i="11"/>
  <c r="J307" i="11"/>
  <c r="G317" i="11"/>
  <c r="J318" i="11"/>
  <c r="G339" i="11"/>
  <c r="D343" i="11"/>
  <c r="D357" i="11"/>
  <c r="J16" i="11"/>
  <c r="G30" i="11"/>
  <c r="G47" i="11"/>
  <c r="D293" i="11"/>
  <c r="D15" i="11"/>
  <c r="D30" i="11"/>
  <c r="G31" i="11"/>
  <c r="D47" i="11"/>
  <c r="D70" i="11"/>
  <c r="J71" i="11"/>
  <c r="D153" i="11"/>
  <c r="J162" i="11"/>
  <c r="G176" i="11"/>
  <c r="J177" i="11"/>
  <c r="D197" i="11"/>
  <c r="J206" i="11"/>
  <c r="D218" i="11"/>
  <c r="J285" i="11"/>
  <c r="D294" i="11"/>
  <c r="D300" i="11"/>
  <c r="G336" i="11"/>
  <c r="J337" i="11"/>
  <c r="D348" i="11"/>
  <c r="D353" i="11"/>
  <c r="G361" i="11"/>
  <c r="D217" i="11"/>
  <c r="D286" i="11"/>
  <c r="J336" i="11"/>
  <c r="G348" i="11"/>
  <c r="J23" i="11"/>
  <c r="G56" i="11"/>
  <c r="J57" i="11"/>
  <c r="J76" i="11"/>
  <c r="D131" i="11"/>
  <c r="D142" i="11"/>
  <c r="D163" i="11"/>
  <c r="D170" i="11"/>
  <c r="J187" i="11"/>
  <c r="G230" i="11"/>
  <c r="G242" i="11"/>
  <c r="J243" i="11"/>
  <c r="G255" i="11"/>
  <c r="D263" i="11"/>
  <c r="G264" i="11"/>
  <c r="J268" i="11"/>
  <c r="D278" i="11"/>
  <c r="G279" i="11"/>
  <c r="J306" i="11"/>
  <c r="J317" i="11"/>
  <c r="J339" i="11"/>
  <c r="D342" i="11"/>
  <c r="G343" i="11"/>
  <c r="G357" i="11"/>
  <c r="J141" i="11"/>
  <c r="J69" i="11"/>
  <c r="J68" i="11"/>
  <c r="J111" i="11"/>
  <c r="G69" i="11"/>
  <c r="G68" i="11"/>
  <c r="G111" i="11"/>
  <c r="J42" i="11"/>
  <c r="J41" i="11"/>
  <c r="G42" i="11"/>
  <c r="G41" i="11"/>
  <c r="D41" i="11"/>
  <c r="D42" i="11"/>
  <c r="J36" i="11"/>
  <c r="J35" i="11"/>
  <c r="G36" i="11"/>
  <c r="G35" i="11"/>
  <c r="D36" i="11"/>
  <c r="E9" i="11"/>
  <c r="E129" i="11"/>
  <c r="E11" i="11"/>
  <c r="L312" i="11"/>
  <c r="J312" i="11" s="1"/>
  <c r="F312" i="11"/>
  <c r="I312" i="11"/>
  <c r="G312" i="11" s="1"/>
  <c r="K238" i="11"/>
  <c r="I239" i="11"/>
  <c r="K239" i="11"/>
  <c r="E239" i="11"/>
  <c r="F239" i="11"/>
  <c r="L239" i="11"/>
  <c r="H239" i="11"/>
  <c r="I126" i="11"/>
  <c r="K126" i="11"/>
  <c r="E126" i="11"/>
  <c r="F126" i="11"/>
  <c r="L126" i="11"/>
  <c r="L127" i="11"/>
  <c r="F127" i="11"/>
  <c r="I127" i="11"/>
  <c r="K127" i="11"/>
  <c r="I326" i="11"/>
  <c r="I322" i="11" s="1"/>
  <c r="H254" i="11"/>
  <c r="H12" i="11"/>
  <c r="I67" i="11"/>
  <c r="H11" i="11"/>
  <c r="K12" i="11"/>
  <c r="F66" i="11"/>
  <c r="F326" i="11"/>
  <c r="F12" i="11"/>
  <c r="E335" i="11"/>
  <c r="I11" i="11"/>
  <c r="L12" i="11"/>
  <c r="F11" i="11"/>
  <c r="E12" i="11"/>
  <c r="L11" i="11"/>
  <c r="I12" i="11"/>
  <c r="K11" i="11"/>
  <c r="E254" i="11"/>
  <c r="K334" i="11"/>
  <c r="I66" i="11"/>
  <c r="L67" i="11"/>
  <c r="L66" i="11"/>
  <c r="H70" i="11"/>
  <c r="G70" i="11" s="1"/>
  <c r="K70" i="11"/>
  <c r="J70" i="11" s="1"/>
  <c r="K67" i="11"/>
  <c r="F67" i="11"/>
  <c r="H231" i="11"/>
  <c r="K335" i="11"/>
  <c r="E67" i="11"/>
  <c r="E328" i="11"/>
  <c r="I334" i="11"/>
  <c r="L10" i="11"/>
  <c r="K9" i="11"/>
  <c r="E268" i="11"/>
  <c r="F335" i="11"/>
  <c r="F347" i="11"/>
  <c r="H67" i="11"/>
  <c r="G67" i="11" s="1"/>
  <c r="H328" i="11"/>
  <c r="G328" i="11" s="1"/>
  <c r="E66" i="11"/>
  <c r="L347" i="11"/>
  <c r="J347" i="11" s="1"/>
  <c r="L326" i="11"/>
  <c r="I335" i="11"/>
  <c r="H334" i="11"/>
  <c r="K328" i="11"/>
  <c r="J328" i="11" s="1"/>
  <c r="H206" i="11"/>
  <c r="G206" i="11" s="1"/>
  <c r="H335" i="11"/>
  <c r="L335" i="11"/>
  <c r="E347" i="11"/>
  <c r="H196" i="11"/>
  <c r="G196" i="11" s="1"/>
  <c r="E231" i="11"/>
  <c r="D12" i="11" l="1"/>
  <c r="L238" i="11"/>
  <c r="L118" i="11" s="1"/>
  <c r="G334" i="11"/>
  <c r="I119" i="11"/>
  <c r="D66" i="11"/>
  <c r="D347" i="11"/>
  <c r="H127" i="11"/>
  <c r="G231" i="11"/>
  <c r="E121" i="11"/>
  <c r="D129" i="11"/>
  <c r="G322" i="11"/>
  <c r="D254" i="11"/>
  <c r="D328" i="11"/>
  <c r="G326" i="11"/>
  <c r="D126" i="11"/>
  <c r="G239" i="11"/>
  <c r="J239" i="11"/>
  <c r="F238" i="11"/>
  <c r="D312" i="11"/>
  <c r="J326" i="11"/>
  <c r="D231" i="11"/>
  <c r="J126" i="11"/>
  <c r="D239" i="11"/>
  <c r="D268" i="11"/>
  <c r="D326" i="11"/>
  <c r="G254" i="11"/>
  <c r="K119" i="11"/>
  <c r="J127" i="11"/>
  <c r="G335" i="11"/>
  <c r="D67" i="11"/>
  <c r="J335" i="11"/>
  <c r="D335" i="11"/>
  <c r="J67" i="11"/>
  <c r="J12" i="11"/>
  <c r="G12" i="11"/>
  <c r="J11" i="11"/>
  <c r="G11" i="11"/>
  <c r="D11" i="11"/>
  <c r="F322" i="11"/>
  <c r="K118" i="11"/>
  <c r="I238" i="11"/>
  <c r="E238" i="11"/>
  <c r="F119" i="11"/>
  <c r="H238" i="11"/>
  <c r="L119" i="11"/>
  <c r="E127" i="11"/>
  <c r="H126" i="11"/>
  <c r="G126" i="11" s="1"/>
  <c r="H9" i="11"/>
  <c r="K10" i="11"/>
  <c r="L9" i="11"/>
  <c r="I10" i="11"/>
  <c r="L334" i="11"/>
  <c r="F10" i="11"/>
  <c r="I9" i="11"/>
  <c r="K66" i="11"/>
  <c r="H66" i="11"/>
  <c r="F334" i="11"/>
  <c r="F9" i="11"/>
  <c r="L322" i="11"/>
  <c r="E334" i="11"/>
  <c r="J238" i="11" l="1"/>
  <c r="F118" i="11"/>
  <c r="F7" i="11" s="1"/>
  <c r="I118" i="11"/>
  <c r="I7" i="11" s="1"/>
  <c r="J322" i="11"/>
  <c r="J334" i="11"/>
  <c r="E10" i="11"/>
  <c r="D10" i="11" s="1"/>
  <c r="D121" i="11"/>
  <c r="G238" i="11"/>
  <c r="J119" i="11"/>
  <c r="D322" i="11"/>
  <c r="H119" i="11"/>
  <c r="G119" i="11" s="1"/>
  <c r="G127" i="11"/>
  <c r="E119" i="11"/>
  <c r="D127" i="11"/>
  <c r="D238" i="11"/>
  <c r="D334" i="11"/>
  <c r="J118" i="11"/>
  <c r="J66" i="11"/>
  <c r="G66" i="11"/>
  <c r="J9" i="11"/>
  <c r="D9" i="11"/>
  <c r="J10" i="11"/>
  <c r="G9" i="11"/>
  <c r="H118" i="11"/>
  <c r="E118" i="11"/>
  <c r="K8" i="11"/>
  <c r="H10" i="11"/>
  <c r="G10" i="11" s="1"/>
  <c r="L8" i="11"/>
  <c r="I8" i="11"/>
  <c r="F8" i="11"/>
  <c r="K7" i="11"/>
  <c r="L7" i="11"/>
  <c r="H8" i="11" l="1"/>
  <c r="G8" i="11"/>
  <c r="D118" i="11"/>
  <c r="E8" i="11"/>
  <c r="D8" i="11" s="1"/>
  <c r="D119" i="11"/>
  <c r="G118" i="11"/>
  <c r="J8" i="11"/>
  <c r="H7" i="11"/>
  <c r="E7" i="11"/>
  <c r="J7" i="11"/>
  <c r="G7" i="11" l="1"/>
  <c r="D7" i="11"/>
</calcChain>
</file>

<file path=xl/sharedStrings.xml><?xml version="1.0" encoding="utf-8"?>
<sst xmlns="http://schemas.openxmlformats.org/spreadsheetml/2006/main" count="430" uniqueCount="268">
  <si>
    <t>პროგრამული კოდი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</si>
  <si>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</si>
  <si>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სულ</t>
  </si>
  <si>
    <t>მ.შ. სახელმწიფო ბიუჯეტი</t>
  </si>
  <si>
    <t>მ.შ. კანონმდებლობით ნებადართული სხვა შემოსავლები</t>
  </si>
  <si>
    <t>მოსახლეობის ჯანმრთელობის დაცვის სფეროში პოლიტიკის შემუშავება</t>
  </si>
  <si>
    <t>მოსახლეობის სოციალური დაცვისა და საპენსიო უზრუნველყოფის სფეროში პოლიტიკის შემუშავება</t>
  </si>
  <si>
    <t>შრომისა და დასაქმების სისტემის რეფორმების მართვა</t>
  </si>
  <si>
    <t>პრიორიტეტი - ხელმისაწვდომი ხარისხიანი ჯანდაცვა, სოციალური უზრუნველყოფა და შრომის დაცვა</t>
  </si>
  <si>
    <t>სამედიცინო საქმიანობის რეგულირების პროგრამა</t>
  </si>
  <si>
    <t>სამედიცინო საქმიანობის რეგულირების მართვა</t>
  </si>
  <si>
    <t>სამედიცინო-სოციალური ექსპერტიზა და კონტროლის მართვა</t>
  </si>
  <si>
    <t>ადამიანით ვაჭრობის (ტრეფიკინგის) მსხვერპლთა დაცვისა და დახმარების პროგრამის მართვა</t>
  </si>
  <si>
    <t>სასწრაფო გადაუდებელი დახმარება და სამედიცინო ტრანსპორტირება</t>
  </si>
  <si>
    <t>დაავადებათა კონტროლისა და ეპიდემიოლოგიური უსაფრთხოების პროგრამის მართვა</t>
  </si>
  <si>
    <t>საზოგადოებრივი ჯანმრთელობის დაცვა</t>
  </si>
  <si>
    <t>მოსახლეობის სოციალური დაცვა. სოციალური დახმარებების, პენსიებისა და სხვადასხვა ფულადი თუ არაფულადი სახელმწიფო ბენეფიტების მიმღებთა გამოვლენა, დადგენა, აღრიცხვა, დახმარების დანიშვნა და გაცემის ორგანიზება;</t>
  </si>
  <si>
    <t>სოციალური და ჯანმრთელობის დაცვის პროგრამების მართვა</t>
  </si>
  <si>
    <t>მოსახლეობის ჯანმრთელობის დაცვა. სახელმწიფოს მიერ მოსახლეობის მედიცინო მომსახურებით უზრუნველყოფა. ჯანმრთელობის დაცვის სერვისებზე მოსახლეობის ფინანსური და გეოგრაფიული ხელმისაწვდომობა</t>
  </si>
  <si>
    <t>მოსახლეობის სოციალური დაცვა</t>
  </si>
  <si>
    <t>მოსახლეობის საპენსიო უზრუნველყოფა</t>
  </si>
  <si>
    <t>საპენსიო ასაკის მოსახლეობის პენსიით (ქალები 60 წელი, მამაკაცები 65 წელი) უზრუნველყოფა</t>
  </si>
  <si>
    <t>მოსახლეობის მიზნობრივი ჯგუფების სოციალური დახმარება</t>
  </si>
  <si>
    <t xml:space="preserve">სიღარიბის ზღვარს ქვემოთ მყოფი ოჯახებისათვის საარსებო შემწეობები </t>
  </si>
  <si>
    <t>დემოგრაფიული მდგომარეობის გაუმჯობესების დახმარება</t>
  </si>
  <si>
    <t>საყოფაცხოვრებო სუბსიდია</t>
  </si>
  <si>
    <t>9 მაისის ერთჯერადი დახმარება</t>
  </si>
  <si>
    <t>სოციალური რეაბილიტაცია და ბავშვზე ზრუნვა</t>
  </si>
  <si>
    <t xml:space="preserve"> შრომითი მოვალეობის შესრულებისას დასაქმებულის ჯანმთელობისათვის ვნების შედეგად მიყენებული ზიანის ანაზღაურება</t>
  </si>
  <si>
    <t>ორსულობის, მშობიარობის და ბავშვთა მოვლი,ს ასევე ახალშობილის შვილად აყვანის დახმარება</t>
  </si>
  <si>
    <t>რეინტეგრაციის შემწეობა</t>
  </si>
  <si>
    <t>ლტოლვილთა-დევნილთა და ჰუმანიტარული სტატუსის მქონე პირთა შემწეობები</t>
  </si>
  <si>
    <t>მიზნობრივი ჯგუფებისთვის სოციალური პაკეტი</t>
  </si>
  <si>
    <t>მოსახლეობის ჯანმრთელობის დაცვა</t>
  </si>
  <si>
    <t>მოსახლეობის საყოველთაო ჯანმრთელობის დაცვა</t>
  </si>
  <si>
    <t>დაავადებათა ადრეული გამოვლენა და სკრინინგი</t>
  </si>
  <si>
    <t xml:space="preserve">იმუნიზაცია </t>
  </si>
  <si>
    <t>ეპიდზედამხედველობა</t>
  </si>
  <si>
    <t>უსაფრთხო სისხლი</t>
  </si>
  <si>
    <t>ტუბერკულოზის მართვა</t>
  </si>
  <si>
    <t>აივ ინფექცია/შიდსის მართვა</t>
  </si>
  <si>
    <t>დედათა და ბავშვთა ჯანმრთელობა</t>
  </si>
  <si>
    <t>ნარკომანიით დაავადებულ პაციენტთა მკურნალობა</t>
  </si>
  <si>
    <t>ჯანმრთელობის ხელშეწყობა</t>
  </si>
  <si>
    <t>C ჰეპატიტის მართვა</t>
  </si>
  <si>
    <t>მოსახლეობის სამედიცინო მომსახურების მიწოდება პრიორიტეტულ სფეროებში</t>
  </si>
  <si>
    <t xml:space="preserve">ფსიქიკური ჯანმრთელობა </t>
  </si>
  <si>
    <t>დიაბეტის მართვა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</si>
  <si>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</si>
  <si>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</si>
  <si>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</si>
  <si>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</si>
  <si>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რეფერალური მომსახურება</t>
  </si>
  <si>
    <t>დიპლომისშემდგომი სამედიცინო განათლების პროგრამა</t>
  </si>
  <si>
    <t>სამედიცინო დაწესებულებათა რეაბილიტაცია და აღჭურვა</t>
  </si>
  <si>
    <t>შრომისა და დასაქმების სისტემის რეფორმების პროგრამა</t>
  </si>
  <si>
    <t>დასაქმების ხელშეწყობის მომსახურებათა განვითარება</t>
  </si>
  <si>
    <t>სოციალური შეღავათები მაღალმთიან დასახლებაში</t>
  </si>
  <si>
    <t>სულ მომუშავეთა რიცხოვნობა</t>
  </si>
  <si>
    <t>მ.შ. შტატით გათვალისწინებული</t>
  </si>
  <si>
    <t>მ.შ. შტატგარეშე მომუშავე</t>
  </si>
  <si>
    <t>2021 წელი</t>
  </si>
  <si>
    <t>შტატგარეშე მომუშავეთა რიცხოვნობა</t>
  </si>
  <si>
    <t>სპეციფიკური კატეგორიების (ძალოვანი სტრუქტურების, პროკურატორის, სამოქალაქო ავიაციის, პარლამენტის ყოფილი წევრების, უმაღლესი რანგის დიპლომატების და სხვა) სახელმწიფო კომპენსაციით უზრუნველყოფა</t>
  </si>
  <si>
    <t>კიბოს სკრინინგის კომპონენტი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</si>
  <si>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</si>
  <si>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ეპილეფსიის დიაგნოსტიკა და ზედამხედველობა</t>
  </si>
  <si>
    <t>ვაქცინებისა და ასაცრელი მასალების შესყიდვა</t>
  </si>
  <si>
    <t>სპეციფიკური შრატებისა და ვაქცინების შესყიდვა</t>
  </si>
  <si>
    <t>აცრა-ვიზიტისა და ექიმის კონსულტაციის მომსახურება</t>
  </si>
  <si>
    <t>გრიპის საწინააღმდეგო ვაქცინის შესყიდვა</t>
  </si>
  <si>
    <t>ნოზოკომიური ინფექციების ეპიდზედამხედველობა</t>
  </si>
  <si>
    <t>ვირუსული დიარეების კვლევა</t>
  </si>
  <si>
    <t>სტაციონარული მომსახურება</t>
  </si>
  <si>
    <t>ტუბერკულოზის პროგრამის რეგიონალური მართვა და მონიტორინგი</t>
  </si>
  <si>
    <t>აივ-ინფექცია/შიდსით დაავადებულთა ამბულატორიული მომსახურებით უზრუნველყოფა</t>
  </si>
  <si>
    <t>აივ-ინფექცია/შიდსით დაავადებულთა სტაციონარული მომსახურებით უზრუნველყოფა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</si>
  <si>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</si>
  <si>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</si>
  <si>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ახალშობილთა სმენის სკრინინგული გამოკვლევა</t>
  </si>
  <si>
    <t>ჩამანაცვლებელი ფარმაცევტული პროდუქტის შესყიდვა</t>
  </si>
  <si>
    <t>ჩამანაცვლებელი ფარმაცევტული პროდუქტის ტრანსპორტირება, შენახვა და გაცემა</t>
  </si>
  <si>
    <t>ეფექტურობის შეფასების კომპონენტი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</si>
  <si>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</si>
  <si>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თამბაქოს მოხმარების კონტროლის გაძლიერება</t>
  </si>
  <si>
    <t>ფიზიკური აქტივობის ხელშეწყობა</t>
  </si>
  <si>
    <t>C ჰეპატიტის პრევენცია და მოსახლეობის განათლების ხელშეწყობა</t>
  </si>
  <si>
    <t>ფსიქოსოციალური რეაბილიტაცია</t>
  </si>
  <si>
    <t>ბავშვთა ფსიქიკური ჯანმრთელობა</t>
  </si>
  <si>
    <t>თემზე დაფუძნებული მობილური გუნდის მომსახურება</t>
  </si>
  <si>
    <t>შაქრიანი დიაბეტით დაავადებულ ბავშვთა მომსახურება</t>
  </si>
  <si>
    <t>სპეციალიზებული ამბულატორიული დახმარება</t>
  </si>
  <si>
    <t>შაქრიანი დიაბეტით დაავადებულ პაციენტთა მედიკამენტებით უზრუნველყოფა</t>
  </si>
  <si>
    <t>უშაქრო დიაბეტით დაავადებულთა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</si>
  <si>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გაცემის ხარჯები</t>
  </si>
  <si>
    <t>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</t>
  </si>
  <si>
    <t>ჰემოდიალიზით უზრუნველყოფა</t>
  </si>
  <si>
    <t>პერიტონეული დიალიზით უზრუნველყოფა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</si>
  <si>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</si>
  <si>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თირკმლის ტრანსპლანტაცია</t>
  </si>
  <si>
    <t>ორგანოგადანერგილთა იმუნოსუპრესული მედიკამენტებით უზრუნველყოფა</t>
  </si>
  <si>
    <t>სამკურნალო საშუალებათა ტრანსპორტირება, შენახვა და გაცემა</t>
  </si>
  <si>
    <t>ინკურაბელურ პაციენტთა ამბულატორიული პალიატიური მზრუნველობა</t>
  </si>
  <si>
    <t>იშვიათი დაავადებების მქონე  18 წლამდე ასაკის ბავშვთა ამბულატორიული მომსახურება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</si>
  <si>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</si>
  <si>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</si>
  <si>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</si>
  <si>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</si>
  <si>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 xml:space="preserve">ალკოჰოლის ჭარბი მოხმარების შესახებ ცნობიერების ამაღლება </t>
  </si>
  <si>
    <t xml:space="preserve">ჯანსაღი კვების შესახებ განათლება </t>
  </si>
  <si>
    <t>შტატით გათვალისწინებული</t>
  </si>
  <si>
    <t>სახელმწიფო ზრუნვის, ადამიანით ვაჭრობის (ტრეფიკინგის) მსხვერპლთა დაცვა და დახმარების მართვა</t>
  </si>
  <si>
    <t>საგანგებო სიტუაციების კოორდინაციისა და გადაუდებელი დახმარების მართვა</t>
  </si>
  <si>
    <t>სახელმწიფო ზრუნვის, ადამიანით ვაჭრობის (ტრეფიკინგის) მსხვერპლთა დაცვის და დახმარების უზრუნველყოფა</t>
  </si>
  <si>
    <t>,,ცივი ჯაჭვის“ მოწყობილობების/ინვენტარის შესყიდვა და მონტაჟი</t>
  </si>
  <si>
    <t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</t>
  </si>
  <si>
    <t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</si>
  <si>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ანტენატალური მეთვალყურეობა, მათ შორის: (სამედიცინო მომსახურება სიფილისზე ეჭვის შემთხვევაში)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</si>
  <si>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 (მ.შ ფსიქო-სოციალური რეაბილიტაციის უზრუნველყოფა)</t>
  </si>
  <si>
    <t>სათემო ამბულატორიული მომსახურება</t>
  </si>
  <si>
    <t>ფსიქიატრიული კრიზისული ინტერვენციის სამსახური მოზრდილთათვის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</si>
  <si>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</si>
  <si>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</si>
  <si>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</si>
  <si>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ადრეული განვითარების ხელშეწყობა</t>
  </si>
  <si>
    <t xml:space="preserve">ბავშვთა რეაბილიტაცია/აბილიტაცია </t>
  </si>
  <si>
    <t>ომის მონაწილეთა რეაბილიტაციის ხელშეწყობა</t>
  </si>
  <si>
    <t>დღის ცენტრებში მომსახურებით უზრუნველყოფა</t>
  </si>
  <si>
    <t>დამხმარე საშუალებებით უზრუნველყოფა</t>
  </si>
  <si>
    <t>ყრუთა კომუნიკაციის ხელშეწყობა</t>
  </si>
  <si>
    <t>დედათა და ბავშვთა თავშესაფრით უზრუნველყოფა</t>
  </si>
  <si>
    <t>მინდობით აღზრდა</t>
  </si>
  <si>
    <t>მცირე საოჯახო ტიპის სახლებში მომსახურებით უზრუველყოფა</t>
  </si>
  <si>
    <t>მიუსაფარ ბავშვთა თავშესაფრით უზრუნველყოფა</t>
  </si>
  <si>
    <t>სათემო ორგანიზაციებში მომსახურებით უზრუნველყოფა</t>
  </si>
  <si>
    <t>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განათლება, ერთიან დიპლომისშემდგომ საკვალიფიკაციო გამოცდაზე მაღალი შეფასების მქონე მაძიებელთა ფინანსური მხარდაჭერა</t>
  </si>
  <si>
    <t>2022 წელი</t>
  </si>
  <si>
    <t xml:space="preserve">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</t>
  </si>
  <si>
    <t xml:space="preserve">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</t>
  </si>
  <si>
    <t xml:space="preserve"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 </t>
  </si>
  <si>
    <t>სარეინტეგრაციო დახმარება საქართველოში დაბრუნებული მიგრანტებისათვის</t>
  </si>
  <si>
    <t>დევნილთა და ეკომიგრანტთა პოლიტიკის შემუშავება და მართვა</t>
  </si>
  <si>
    <t>ეკომიგრანტთა მიგრაციის მართვა</t>
  </si>
  <si>
    <t xml:space="preserve">საქართველოს ოკუპირებული ტერიტორიებიდან დევნილთა, შრომის, ჯანმრთლობისა და სოციალური დაცვის სამინისტროს ცენტრალური აპარატი </t>
  </si>
  <si>
    <t>იძულებით გადაადგილებულ პირთა და მიგრანტთა ხელშეწყობა</t>
  </si>
  <si>
    <t xml:space="preserve">იძულებით გადაადგილებულ პირთა განსახლების, სოციალური და საცხოვრებელი პირობების შექმნა </t>
  </si>
  <si>
    <t xml:space="preserve"> 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</si>
  <si>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27 00</t>
  </si>
  <si>
    <t>27 01</t>
  </si>
  <si>
    <t>27 01 01</t>
  </si>
  <si>
    <t>27 01 02</t>
  </si>
  <si>
    <t>სამკურნალო საშუალებების ხარისხის სახელმწიფო კონტროლი</t>
  </si>
  <si>
    <t>27 01 03</t>
  </si>
  <si>
    <t>27 01 04</t>
  </si>
  <si>
    <t>27 01 05</t>
  </si>
  <si>
    <t>27 02 05</t>
  </si>
  <si>
    <t>27 01 06</t>
  </si>
  <si>
    <t>27 01 07</t>
  </si>
  <si>
    <t>27 02</t>
  </si>
  <si>
    <t>27 02 01</t>
  </si>
  <si>
    <t>27 02 02</t>
  </si>
  <si>
    <t>27 02 03</t>
  </si>
  <si>
    <t>27 02 04</t>
  </si>
  <si>
    <t>27 03</t>
  </si>
  <si>
    <t>27 03 01</t>
  </si>
  <si>
    <t>27 03 02</t>
  </si>
  <si>
    <t>27 03 02 01</t>
  </si>
  <si>
    <t xml:space="preserve">პრევენციული ღონისძიებების პოპულარიზაცია და საინფორმაციო მხარდაჭერა </t>
  </si>
  <si>
    <t>27 03 02 02</t>
  </si>
  <si>
    <t>27 03 02 03</t>
  </si>
  <si>
    <t>27 03 02 04</t>
  </si>
  <si>
    <t xml:space="preserve">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(მ.შ. „უანგარო დონორთა მსოფლიო დღესთან" დაკავშირებული ღონისძიებების მხარდაჭერა) </t>
  </si>
  <si>
    <t xml:space="preserve">სისხლის დონორთა ერთიანი ელექტრონული ბაზის ადმინისტრირება </t>
  </si>
  <si>
    <t>27 03 02 05</t>
  </si>
  <si>
    <t>27 03 02 06</t>
  </si>
  <si>
    <t>ამბულატორიული მომსახურება (მათ შორის, პენიტენციურ დაწესებულებებში ტუბსაწინააღმდეგო ამბულატორიული ღონისძიებების დაფინანსება – 12 500 ლარი თვეში)</t>
  </si>
  <si>
    <t>27 03 02 07</t>
  </si>
  <si>
    <t>27 03 02 08</t>
  </si>
  <si>
    <t xml:space="preserve">ორსულებში B და C ჰეპატიტების, აივ-ინფექციის/ შიდსისა და სიფილისის განსაზღვრისათვის საჭირო ტესტებითა და სახარჯი მასალებით („B“ ჰეპატიტის საწინააღმდეგო იმუნოგლობულინით) უზრუნველყოფა </t>
  </si>
  <si>
    <t>27 03 02 09</t>
  </si>
  <si>
    <t>27 03 02 10</t>
  </si>
  <si>
    <t xml:space="preserve">ფსიქიკური ჯანმრთელობის ხელშეწყობა  </t>
  </si>
  <si>
    <t xml:space="preserve">ნივთიერებადამოკიდებულების და აზარტულ თამაშებზე დამოკიდებულების პრევენცია </t>
  </si>
  <si>
    <t xml:space="preserve">გარემო და ჯანმრთელობა </t>
  </si>
  <si>
    <t xml:space="preserve">ჯანმრთელობის ხელშეწყობის პოპულარიზაცია და გაძლიერება (მათ შორის, მასმედიასთან ურთიერთობა, სატელეკომუნიკაციო და/ან საეთერო დროის (მ.შ. სამედიცინო პროფილის) შესყიდვა ჯანმრთელობასთან დაკავშირებულ სხვადასხვა თემაზე) </t>
  </si>
  <si>
    <t xml:space="preserve">სკრინინგული კვლევის კომპონენტი </t>
  </si>
  <si>
    <t>დიაგნოსტიკის კომპონენტი</t>
  </si>
  <si>
    <t xml:space="preserve">მკურნალობის კომპონენტი </t>
  </si>
  <si>
    <t xml:space="preserve">მედიკამენტების ლოჯისტიკის კომპონენტი </t>
  </si>
  <si>
    <t>27 03 02 11</t>
  </si>
  <si>
    <t>27 03 03</t>
  </si>
  <si>
    <t>27 03 03 01</t>
  </si>
  <si>
    <t>27 03 03 02</t>
  </si>
  <si>
    <t>27 03 03 03</t>
  </si>
  <si>
    <t>27 03 03 04</t>
  </si>
  <si>
    <t>27 03 03 05</t>
  </si>
  <si>
    <t>27 03 03 06</t>
  </si>
  <si>
    <t>27 03 03 07</t>
  </si>
  <si>
    <t>27 03 03 08</t>
  </si>
  <si>
    <t>27 03 03 09</t>
  </si>
  <si>
    <t>თავდაცვის ძალებში გასაწვევ მოქალაქეთა სამედიცინო შემოწმება</t>
  </si>
  <si>
    <t>თავდაცვის ძალებში გასაწვევ პირთა ამბულატორიული შემოწმების კომპონენტი</t>
  </si>
  <si>
    <t>თავდაცვის ძალებში გასაწვევ პირთა დამატებითი გამოკვლევის კომპონენტი</t>
  </si>
  <si>
    <t>27 03 04</t>
  </si>
  <si>
    <t>27 04</t>
  </si>
  <si>
    <t>27 05</t>
  </si>
  <si>
    <t>27 06</t>
  </si>
  <si>
    <t>27 06 01</t>
  </si>
  <si>
    <t>27 06 02</t>
  </si>
  <si>
    <t>27 06 03</t>
  </si>
  <si>
    <t>ეკომიგრანტებისათვის საცხოვრებელი პირობების შექმნა</t>
  </si>
  <si>
    <t>2023 წელი</t>
  </si>
  <si>
    <t>27 01 08</t>
  </si>
  <si>
    <t>27 06 05</t>
  </si>
  <si>
    <t>ფილტვის ქრონიკული დაავადებების რეაბილიტაციის კომპონენტი</t>
  </si>
  <si>
    <t>27 06 06</t>
  </si>
  <si>
    <t>ეკონომიკური მონაწილეობა,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(KFW)</t>
  </si>
  <si>
    <t>შრომის ინსპექტირების სახელმწიფო პროგრამა</t>
  </si>
  <si>
    <t>დანართი №3.2</t>
  </si>
  <si>
    <t>ბავშვთა სისხლში ტყვიის შემცველობის ბიომონიტორინგი</t>
  </si>
  <si>
    <t>დევნილთა, ეკომიგრანტთა და საარსებო წყაროებით უზრუნველყოფა</t>
  </si>
  <si>
    <t>დასაქმების ხელშეწყობის მომსახურებათა მართვა</t>
  </si>
  <si>
    <t>იძულებით გადაადგილებულ პირთა – დევნილთა და სტიქიური მოვლენების შედეგად დაზარალებულ და გადაადგილებას დაქვემდებარებულ პირთა  მიმართ სახელმწიფო პოლიტიკის განხორციელება და მათთვის სოციალურ-ეკონომიკური პირობების გაუმჯობესების ხელშეწყობა, მათ შორის, საარსებო წყაროების შექმნის გზით</t>
  </si>
  <si>
    <t>მოსახლეობის შრომისა და დასაქმების ხელშეწყობა</t>
  </si>
  <si>
    <t>პოსტექსპოზიციური ანტირაბიული პროფილაქტიკისათვის ანტირაბიული სამკურნალო საშუალებებით უზრუნველყოფა</t>
  </si>
  <si>
    <t>საინფორმაციო-საგანმანათლებლო ღონისძიებები (მ.შ. იმუნიზაციისა და მარაგების მართვის ერთიანი ელექტრონული სისტემების მართვა და ადმინისტრირება)</t>
  </si>
  <si>
    <t>B და C ჰეპატიტებზე ეპიდზედამხედველობა</t>
  </si>
  <si>
    <t>აივ-ინფექცია/შიდსზე ნებაყოფლობითი კონსულტირება და ტესტირება</t>
  </si>
  <si>
    <t xml:space="preserve">სქესობრივი გზით გადამდები ინფექციების დიაგნოსტიკა და მკურნალობა აივ ინფექცია/შიდსის მაღალი რისკის პირებში </t>
  </si>
  <si>
    <t xml:space="preserve">ინკურაბელურ პაციენტთა სტაციონარული პალიატიური მზრუნველობა და სიმპტომური მკურნალობა </t>
  </si>
  <si>
    <t>ინკურაბელურ პაციენტთა მედიკამენტებით უზრუნველყოფა, მათ შორის: ინკურაბელურ პაციენტთა მედიკამენტებით უზრუნველყოფა, სპეციალურ სამკურნალო საშუალებათა ტრანსპორტირების, შენახვისა და გაცემის ხარჯები</t>
  </si>
  <si>
    <t xml:space="preserve">იშვიათი დაავადებების მქონე პაციენტების სპეციფიკური მედიკამენტებით უზრუნველყოფა, მ.შ:  სპეციალურ სამკურნალო საშუალებათა ტრანსპორტირების, შენახვისა და გაცემის ხარჯები </t>
  </si>
  <si>
    <t>პირველადი და გადაუდებელი სამედიცინო დახმარების უზრუნველყოფა</t>
  </si>
  <si>
    <t>სამედიცინო დაწესებულებათა მშენებლობა, რეაბილიტაცია, აღჭურვა და  ფუნქციონირების ხელშეწყობა</t>
  </si>
  <si>
    <t>27 06 04</t>
  </si>
  <si>
    <t>საერთაშორისო დაცვის  მქონე პირთა ინტეგრაციის ხელშეყობა</t>
  </si>
  <si>
    <t>საარსებო წყაროებით უზრუნველყოფის პროგრამა</t>
  </si>
  <si>
    <t xml:space="preserve">პირველადი და გადაუდებელი სამედიცინო დახმარების უზრუნველყოფის ქვეპროგრამა </t>
  </si>
  <si>
    <t xml:space="preserve"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და სასწრაფო სამედიცინო დახმარება </t>
  </si>
  <si>
    <t>დღენაკლულთა რეტინოპათიის სკრინინგი</t>
  </si>
  <si>
    <t>საინფორმაციო რეგისტრებისა და ელექტრონული მოდულების განვითარება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</si>
  <si>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 საყრდენი ბაზების მომსახურება თვეში არაუმეტეს 3800 ლარისა) </t>
  </si>
  <si>
    <t>ლაბორატორიული კონტროლი და ნახველისა და სხვა საკვლევი მასალის ლოჯისტიკა, მ.შ.: (სს „ტუბერკულოზისა და ფილტვის დაავადებათა ეროვნული ცენტრის“ და პენიტენციური სისტემის ფარგლებში არსებული ლაბორატორიებისათვის პროგრამის მე-3 მუხლის „გ.დ“ ქვეპუნქტით გათვალისწინებული საქონლის შესყიდვა)</t>
  </si>
  <si>
    <t>მედიკამენტებითა უზრუნველყოფა, მათ შორის:სამკურნალო საშუალებების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</t>
  </si>
  <si>
    <t xml:space="preserve">სტაციონარული დეტოქსიკაცია და პირველადი რეაბილიტაცია ოპიოიდების, სტიმულატორებისა და სხვა ფსიქოაქტიური ნივთიერებების მოხმარებით გამოწვეული ფსიქიკური და ქცევითი აშლილობების დროს </t>
  </si>
  <si>
    <t>№2 და №8 პენიტენციურ დაწესებულებებში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</si>
  <si>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2021-2024 წლების საშუალოვადიანი ბიუჯეტი</t>
  </si>
  <si>
    <t>2024 წელი</t>
  </si>
  <si>
    <t>მზრუნველობამოკლებული ბავშვების რეინტეგრაციის ქვეპროგრამა</t>
  </si>
  <si>
    <t>სახელმწიფო ზრუნვის  სისტემიდან გასული 18-21 წლამდე ახალგაზრდების მხარდაჭერის ქვეპროგრამა</t>
  </si>
  <si>
    <t>სახელმწიფო ზრუნვის სისტემიდან  გასული 18-21 წლამდე ახალგაზრდების საკვები პროდუქტებით უზრუნველყოფის ქვეპროგრამა</t>
  </si>
  <si>
    <t>27 01 09</t>
  </si>
  <si>
    <t>სამედიცინო ჰოლდინგის კლინიკების განვითარების მართვა</t>
  </si>
  <si>
    <t>სამედიცინო ჰოლდინგის კლინიკების განვითარების ხელშეწყობა</t>
  </si>
  <si>
    <t>სამუშაოს მაძიებელთა პროფესიული მომზადება, პროფესიული გადამზადება და კვალიფიკაციის  ამაღლება</t>
  </si>
  <si>
    <t>განვითარების მძიმე და ღრმა შეფერხების მქონე ბავშვთა ბინაზე მოვლით უზრუნველყოფა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</si>
  <si>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</si>
  <si>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 xml:space="preserve">ხარისხის გარე კონტროლის და მონიტორინგის უზრუნველყოფა, </t>
  </si>
  <si>
    <t>დონორული სისხლის კვლევა B და C ჰეპატიტებზე, აივ-ინფექცია/შიდსზე და სიფილისზე (მ.შ. NAT დიაგნოსტიკა)</t>
  </si>
  <si>
    <t>მალარიისა და სხვა ტრანსმისიური (დენგე, ზიკა, ჩიკუნგუნია, ყირიმ-კონგო, ლეიშმანიოზი და სხვა) დაავადებების პრევენციისა და კონტროლის გაუმჯობესება</t>
  </si>
  <si>
    <t>ტუბერკულოზის სამკურნალო პირველი და მეორე რიგის (სრული ღირებულების არა უმეტეს 85%) მედიკამენტების შესყიდვა</t>
  </si>
  <si>
    <t xml:space="preserve"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 (სრულად) და სენსიტიური ფორმის ტუბერკულოზით დაავადებულთა (არაუმეტეს თანხის 25 %) ფულადი წახალისების დაფინანსება </t>
  </si>
  <si>
    <t xml:space="preserve">აივ-ინფექციის/შიდსის სამკურნალო პირველი რიგის (სრულად) და მეორე რიგის (სრული ღირებულების არა უმეტეს 85%-ისა) მედიკამენტების შესყიდვა </t>
  </si>
  <si>
    <t>27 03 03 10</t>
  </si>
  <si>
    <t>ახალი კორონავირუსული დაავადების COVID 19-ის მართვა</t>
  </si>
  <si>
    <t>დაფინანსების წყარო</t>
  </si>
  <si>
    <t>კრიზისულ მდგომარეობაში მყოფი ბავშვიანი ოჯახების  დახმარება</t>
  </si>
  <si>
    <t>განსახლების ადგილებში დევნილთა შენახვა და მათი საცხოვრებელი პირობების გაუმჯობესება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</si>
</sst>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L_a_r_i_-;\-* #,##0.00\ _L_a_r_i_-;_-* &quot;-&quot;??\ _L_a_r_i_-;_-@_-"/>
    <numFmt numFmtId="165" formatCode="#,##0.0"/>
  </numFmts>
  <fonts count="3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Sylfaen"/>
      <family val="1"/>
    </font>
    <font>
      <b/>
      <sz val="11"/>
      <name val="Calibri"/>
      <family val="2"/>
      <scheme val="minor"/>
    </font>
    <font>
      <sz val="11"/>
      <name val="Sylfaen"/>
      <family val="1"/>
    </font>
    <font>
      <sz val="10"/>
      <name val="Arial"/>
      <family val="2"/>
    </font>
    <font>
      <b/>
      <sz val="12"/>
      <name val="Sylfaen"/>
      <family val="1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b/>
      <i/>
      <u/>
      <sz val="14"/>
      <name val="Sylfaen"/>
      <family val="1"/>
    </font>
    <font>
      <i/>
      <sz val="14"/>
      <name val="Sylfaen"/>
      <family val="1"/>
    </font>
    <font>
      <b/>
      <u/>
      <sz val="12"/>
      <name val="Sylfae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4"/>
      <name val="Sylfaen"/>
      <family val="1"/>
    </font>
    <font>
      <b/>
      <i/>
      <sz val="9"/>
      <name val="Sylfaen"/>
      <family val="1"/>
    </font>
    <font>
      <sz val="11"/>
      <name val="Calibri"/>
      <family val="2"/>
      <scheme val="minor"/>
    </font>
    <font>
      <b/>
      <sz val="15"/>
      <name val="Calibri"/>
      <family val="2"/>
      <scheme val="minor"/>
    </font>
    <font>
      <b/>
      <sz val="15"/>
      <name val="Sylfaen"/>
      <family val="1"/>
    </font>
    <font>
      <b/>
      <sz val="16"/>
      <name val="Sylfaen"/>
      <family val="1"/>
    </font>
    <font>
      <b/>
      <sz val="16"/>
      <name val="Calibri"/>
      <family val="2"/>
      <scheme val="minor"/>
    </font>
    <font>
      <sz val="15"/>
      <name val="Sylfaen"/>
      <family val="1"/>
    </font>
    <font>
      <sz val="12"/>
      <name val="Sylfaen"/>
      <family val="1"/>
    </font>
    <font>
      <sz val="16"/>
      <name val="Calibri"/>
      <family val="2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</borders>
  <cellStyleXfs count="17">
    <xf numFmtId="0" fontId="0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0" fillId="0" borderId="0"/>
    <xf numFmtId="0" fontId="7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17" fillId="2" borderId="0" xfId="0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vertical="center" wrapText="1"/>
    </xf>
    <xf numFmtId="0" fontId="16" fillId="2" borderId="0" xfId="0" applyFont="1" applyFill="1" applyAlignment="1">
      <alignment vertical="center" wrapText="1"/>
    </xf>
    <xf numFmtId="0" fontId="11" fillId="2" borderId="0" xfId="0" applyFont="1" applyFill="1" applyBorder="1" applyAlignment="1">
      <alignment horizontal="center" vertical="center" wrapText="1"/>
    </xf>
    <xf numFmtId="49" fontId="13" fillId="2" borderId="0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165" fontId="22" fillId="2" borderId="1" xfId="0" applyNumberFormat="1" applyFont="1" applyFill="1" applyBorder="1" applyAlignment="1">
      <alignment horizontal="center" vertical="center" wrapText="1"/>
    </xf>
    <xf numFmtId="165" fontId="25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65" fontId="14" fillId="2" borderId="1" xfId="0" applyNumberFormat="1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65" fontId="18" fillId="2" borderId="1" xfId="0" applyNumberFormat="1" applyFont="1" applyFill="1" applyBorder="1" applyAlignment="1">
      <alignment horizontal="center" vertical="center" wrapText="1"/>
    </xf>
    <xf numFmtId="165" fontId="19" fillId="2" borderId="1" xfId="0" applyNumberFormat="1" applyFont="1" applyFill="1" applyBorder="1" applyAlignment="1">
      <alignment horizontal="center" vertical="center" wrapText="1"/>
    </xf>
    <xf numFmtId="165" fontId="28" fillId="2" borderId="1" xfId="0" applyNumberFormat="1" applyFont="1" applyFill="1" applyBorder="1" applyAlignment="1">
      <alignment horizontal="center" vertical="center" wrapText="1"/>
    </xf>
    <xf numFmtId="165" fontId="26" fillId="2" borderId="1" xfId="0" applyNumberFormat="1" applyFont="1" applyFill="1" applyBorder="1" applyAlignment="1">
      <alignment horizontal="center" vertical="center" wrapText="1"/>
    </xf>
    <xf numFmtId="165" fontId="27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65" fontId="19" fillId="3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5" fontId="15" fillId="4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165" fontId="19" fillId="5" borderId="1" xfId="0" applyNumberFormat="1" applyFont="1" applyFill="1" applyBorder="1" applyAlignment="1">
      <alignment horizontal="center" vertical="center" wrapText="1"/>
    </xf>
    <xf numFmtId="165" fontId="26" fillId="4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0" fillId="5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165" fontId="19" fillId="4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</cellXfs>
  <cellStyles count="17">
    <cellStyle name="Comma 13" xfId="16"/>
    <cellStyle name="Comma 2" xfId="1"/>
    <cellStyle name="Comma 3" xfId="2"/>
    <cellStyle name="Comma 4" xfId="8"/>
    <cellStyle name="Comma 5" xfId="10"/>
    <cellStyle name="Normal" xfId="0" builtinId="0"/>
    <cellStyle name="Normal 11" xfId="15"/>
    <cellStyle name="Normal 2" xfId="3"/>
    <cellStyle name="Normal 2 2" xfId="4"/>
    <cellStyle name="Normal 3" xfId="5"/>
    <cellStyle name="Normal 4" xfId="6"/>
    <cellStyle name="Normal 5" xfId="9"/>
    <cellStyle name="Normal 6" xfId="11"/>
    <cellStyle name="Normal 6 3" xfId="13"/>
    <cellStyle name="Normal 7" xfId="12"/>
    <cellStyle name="Normal 9 2" xfId="14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2012%20wlis%20biujeti/2012%20&#4332;&#4314;&#4312;&#4321;%20&#4321;&#4317;&#4330;&#4312;&#4304;&#4314;&#4323;&#4320;&#4312;%20&#4318;&#4320;&#4317;&#4306;&#4320;&#4304;&#4315;&#4308;&#4305;&#4312;&#4321;%20&#4305;&#4312;&#4323;&#4335;&#4308;&#4322;&#4312;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სულ სოციალური პროგრამები"/>
      <sheetName val="საპენსიო უზრ. პოლიტ. შეუცვლელად"/>
      <sheetName val="საპენსიო რეფ. დამატებითი თანხებ"/>
      <sheetName val="სოციალური დახმარება"/>
      <sheetName val="სოციალური რეაბ. და ბავშვზე ზრუნ"/>
      <sheetName val="G&amp;C"/>
      <sheetName val="Food"/>
      <sheetName val="DCare"/>
      <sheetName val="SGH"/>
      <sheetName val="Shelt"/>
      <sheetName val="Akh"/>
      <sheetName val="Psych"/>
      <sheetName val="Comm"/>
      <sheetName val="Recr"/>
      <sheetName val="Ablilt"/>
      <sheetName val="WWII"/>
      <sheetName val="E_Dev"/>
      <sheetName val="E_Diag"/>
      <sheetName val="Surd"/>
      <sheetName val="AIDS_Devices"/>
      <sheetName val="Monit"/>
      <sheetName val="C_2012"/>
      <sheetName val="C_20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69">
          <cell r="E69">
            <v>252</v>
          </cell>
        </row>
      </sheetData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O363"/>
  <sheetViews>
    <sheetView tabSelected="1" view="pageBreakPreview" topLeftCell="B1" zoomScale="60" zoomScaleNormal="73" workbookViewId="0">
      <pane xSplit="2" ySplit="6" topLeftCell="D7" activePane="bottomRight" state="frozen"/>
      <selection activeCell="B1" sqref="B1"/>
      <selection pane="topRight" activeCell="E1" sqref="E1"/>
      <selection pane="bottomLeft" activeCell="B9" sqref="B9"/>
      <selection pane="bottomRight" activeCell="V11" sqref="V11"/>
    </sheetView>
  </sheetViews>
  <sheetFormatPr defaultColWidth="9.140625" defaultRowHeight="15" x14ac:dyDescent="0.25"/>
  <cols>
    <col min="1" max="1" width="4" style="29" hidden="1" customWidth="1"/>
    <col min="2" max="2" width="23.5703125" style="2" customWidth="1"/>
    <col min="3" max="3" width="55.5703125" style="39" customWidth="1"/>
    <col min="4" max="4" width="17.85546875" style="51" customWidth="1"/>
    <col min="5" max="5" width="17.85546875" style="1" customWidth="1"/>
    <col min="6" max="6" width="17.42578125" style="2" customWidth="1"/>
    <col min="7" max="7" width="17.140625" style="5" customWidth="1"/>
    <col min="8" max="8" width="17.42578125" style="1" customWidth="1"/>
    <col min="9" max="9" width="17.42578125" style="2" customWidth="1"/>
    <col min="10" max="10" width="18.7109375" style="5" customWidth="1"/>
    <col min="11" max="11" width="22.7109375" style="1" bestFit="1" customWidth="1"/>
    <col min="12" max="12" width="20" style="1" customWidth="1"/>
    <col min="13" max="13" width="18.7109375" style="5" customWidth="1"/>
    <col min="14" max="14" width="22.7109375" style="1" bestFit="1" customWidth="1"/>
    <col min="15" max="15" width="20" style="1" customWidth="1"/>
    <col min="16" max="16384" width="9.140625" style="1"/>
  </cols>
  <sheetData>
    <row r="2" spans="1:15" ht="18" x14ac:dyDescent="0.25">
      <c r="G2" s="54"/>
      <c r="H2" s="54"/>
      <c r="K2" s="54"/>
      <c r="L2" s="54"/>
      <c r="N2" s="54" t="s">
        <v>218</v>
      </c>
      <c r="O2" s="54"/>
    </row>
    <row r="3" spans="1:15" ht="55.5" customHeight="1" x14ac:dyDescent="0.25">
      <c r="B3" s="53" t="s">
        <v>246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18" customHeight="1" x14ac:dyDescent="0.25">
      <c r="A4" s="55"/>
      <c r="B4" s="56" t="s">
        <v>0</v>
      </c>
      <c r="C4" s="59" t="s">
        <v>1</v>
      </c>
      <c r="D4" s="63" t="s">
        <v>265</v>
      </c>
      <c r="E4" s="64"/>
      <c r="F4" s="64"/>
      <c r="G4" s="64"/>
      <c r="H4" s="64"/>
      <c r="I4" s="64"/>
      <c r="J4" s="64"/>
      <c r="K4" s="64"/>
      <c r="L4" s="64"/>
      <c r="M4" s="64"/>
      <c r="N4" s="64"/>
      <c r="O4" s="65"/>
    </row>
    <row r="5" spans="1:15" x14ac:dyDescent="0.25">
      <c r="A5" s="55"/>
      <c r="B5" s="57"/>
      <c r="C5" s="60"/>
      <c r="D5" s="62" t="s">
        <v>61</v>
      </c>
      <c r="E5" s="62"/>
      <c r="F5" s="62"/>
      <c r="G5" s="62" t="s">
        <v>136</v>
      </c>
      <c r="H5" s="62"/>
      <c r="I5" s="62"/>
      <c r="J5" s="62" t="s">
        <v>211</v>
      </c>
      <c r="K5" s="62"/>
      <c r="L5" s="62"/>
      <c r="M5" s="62" t="s">
        <v>247</v>
      </c>
      <c r="N5" s="62"/>
      <c r="O5" s="62"/>
    </row>
    <row r="6" spans="1:15" ht="72.75" customHeight="1" x14ac:dyDescent="0.25">
      <c r="A6" s="55"/>
      <c r="B6" s="58"/>
      <c r="C6" s="61"/>
      <c r="D6" s="13" t="s">
        <v>2</v>
      </c>
      <c r="E6" s="52" t="s">
        <v>3</v>
      </c>
      <c r="F6" s="52" t="s">
        <v>4</v>
      </c>
      <c r="G6" s="13" t="s">
        <v>2</v>
      </c>
      <c r="H6" s="52" t="s">
        <v>3</v>
      </c>
      <c r="I6" s="52" t="s">
        <v>4</v>
      </c>
      <c r="J6" s="13" t="s">
        <v>2</v>
      </c>
      <c r="K6" s="52" t="s">
        <v>3</v>
      </c>
      <c r="L6" s="52" t="s">
        <v>4</v>
      </c>
      <c r="M6" s="13" t="s">
        <v>2</v>
      </c>
      <c r="N6" s="52" t="s">
        <v>3</v>
      </c>
      <c r="O6" s="52" t="s">
        <v>4</v>
      </c>
    </row>
    <row r="7" spans="1:15" s="3" customFormat="1" ht="81" customHeight="1" x14ac:dyDescent="0.25">
      <c r="A7" s="11"/>
      <c r="B7" s="35" t="s">
        <v>147</v>
      </c>
      <c r="C7" s="42" t="s">
        <v>8</v>
      </c>
      <c r="D7" s="36">
        <f>E7+F7</f>
        <v>4870886</v>
      </c>
      <c r="E7" s="36">
        <f t="shared" ref="E7:F10" si="0">E11+E66+E118+E322+E327+E334</f>
        <v>4869386</v>
      </c>
      <c r="F7" s="36">
        <f t="shared" si="0"/>
        <v>1500</v>
      </c>
      <c r="G7" s="36">
        <f>H7+I7</f>
        <v>5173336</v>
      </c>
      <c r="H7" s="36">
        <f t="shared" ref="H7:I10" si="1">H11+H66+H118+H322+H327+H334</f>
        <v>5171786</v>
      </c>
      <c r="I7" s="36">
        <f t="shared" si="1"/>
        <v>1550</v>
      </c>
      <c r="J7" s="36">
        <f>K7+L7</f>
        <v>5527038</v>
      </c>
      <c r="K7" s="36">
        <f t="shared" ref="K7:L10" si="2">K11+K66+K118+K322+K327+K334</f>
        <v>5525378</v>
      </c>
      <c r="L7" s="36">
        <f t="shared" si="2"/>
        <v>1660</v>
      </c>
      <c r="M7" s="36">
        <f>N7+O7</f>
        <v>5744500</v>
      </c>
      <c r="N7" s="36">
        <f t="shared" ref="N7:O10" si="3">N11+N66+N118+N322+N327+N334</f>
        <v>5742700</v>
      </c>
      <c r="O7" s="36">
        <f t="shared" si="3"/>
        <v>1800</v>
      </c>
    </row>
    <row r="8" spans="1:15" s="3" customFormat="1" ht="21" x14ac:dyDescent="0.25">
      <c r="A8" s="11"/>
      <c r="B8" s="14"/>
      <c r="C8" s="41" t="s">
        <v>58</v>
      </c>
      <c r="D8" s="25">
        <f t="shared" ref="D8:D71" si="4">E8+F8</f>
        <v>13457</v>
      </c>
      <c r="E8" s="15">
        <f>E12+E67+E119+E323+E328+E335</f>
        <v>13457</v>
      </c>
      <c r="F8" s="16">
        <f t="shared" si="0"/>
        <v>0</v>
      </c>
      <c r="G8" s="25">
        <f t="shared" ref="G8:G71" si="5">H8+I8</f>
        <v>13507</v>
      </c>
      <c r="H8" s="16">
        <f t="shared" si="1"/>
        <v>13507</v>
      </c>
      <c r="I8" s="16">
        <f t="shared" si="1"/>
        <v>0</v>
      </c>
      <c r="J8" s="25">
        <f t="shared" ref="J8:J71" si="6">K8+L8</f>
        <v>13507</v>
      </c>
      <c r="K8" s="16">
        <f t="shared" si="2"/>
        <v>13507</v>
      </c>
      <c r="L8" s="16">
        <f t="shared" si="2"/>
        <v>0</v>
      </c>
      <c r="M8" s="25">
        <f t="shared" ref="M8:M71" si="7">N8+O8</f>
        <v>13977</v>
      </c>
      <c r="N8" s="16">
        <f t="shared" si="3"/>
        <v>13977</v>
      </c>
      <c r="O8" s="16">
        <f t="shared" si="3"/>
        <v>0</v>
      </c>
    </row>
    <row r="9" spans="1:15" s="3" customFormat="1" ht="21" x14ac:dyDescent="0.25">
      <c r="A9" s="11"/>
      <c r="B9" s="14"/>
      <c r="C9" s="41" t="s">
        <v>59</v>
      </c>
      <c r="D9" s="25">
        <f t="shared" si="4"/>
        <v>2442</v>
      </c>
      <c r="E9" s="15">
        <f>E13+E68+E120+E324+E329+E336</f>
        <v>2442</v>
      </c>
      <c r="F9" s="16">
        <f t="shared" si="0"/>
        <v>0</v>
      </c>
      <c r="G9" s="25">
        <f t="shared" si="5"/>
        <v>2442</v>
      </c>
      <c r="H9" s="16">
        <f t="shared" si="1"/>
        <v>2442</v>
      </c>
      <c r="I9" s="16">
        <f t="shared" si="1"/>
        <v>0</v>
      </c>
      <c r="J9" s="25">
        <f t="shared" si="6"/>
        <v>2442</v>
      </c>
      <c r="K9" s="16">
        <f t="shared" si="2"/>
        <v>2442</v>
      </c>
      <c r="L9" s="16">
        <f t="shared" si="2"/>
        <v>0</v>
      </c>
      <c r="M9" s="25">
        <f t="shared" si="7"/>
        <v>2883</v>
      </c>
      <c r="N9" s="16">
        <f t="shared" si="3"/>
        <v>2883</v>
      </c>
      <c r="O9" s="16">
        <f t="shared" si="3"/>
        <v>0</v>
      </c>
    </row>
    <row r="10" spans="1:15" s="3" customFormat="1" ht="21" x14ac:dyDescent="0.25">
      <c r="A10" s="11"/>
      <c r="B10" s="14"/>
      <c r="C10" s="41" t="s">
        <v>60</v>
      </c>
      <c r="D10" s="25">
        <f t="shared" si="4"/>
        <v>11015</v>
      </c>
      <c r="E10" s="15">
        <f>E14+E69+E121+E325+E330+E337</f>
        <v>11015</v>
      </c>
      <c r="F10" s="16">
        <f t="shared" si="0"/>
        <v>0</v>
      </c>
      <c r="G10" s="25">
        <f t="shared" si="5"/>
        <v>11065</v>
      </c>
      <c r="H10" s="16">
        <f t="shared" si="1"/>
        <v>11065</v>
      </c>
      <c r="I10" s="16">
        <f t="shared" si="1"/>
        <v>0</v>
      </c>
      <c r="J10" s="25">
        <f t="shared" si="6"/>
        <v>11065</v>
      </c>
      <c r="K10" s="16">
        <f t="shared" si="2"/>
        <v>11065</v>
      </c>
      <c r="L10" s="16">
        <f t="shared" si="2"/>
        <v>0</v>
      </c>
      <c r="M10" s="25">
        <f t="shared" si="7"/>
        <v>11094</v>
      </c>
      <c r="N10" s="16">
        <f t="shared" si="3"/>
        <v>11094</v>
      </c>
      <c r="O10" s="16">
        <f t="shared" si="3"/>
        <v>0</v>
      </c>
    </row>
    <row r="11" spans="1:15" s="4" customFormat="1" ht="81" x14ac:dyDescent="0.25">
      <c r="A11" s="12"/>
      <c r="B11" s="32" t="s">
        <v>148</v>
      </c>
      <c r="C11" s="40" t="s">
        <v>146</v>
      </c>
      <c r="D11" s="31">
        <f t="shared" si="4"/>
        <v>71683</v>
      </c>
      <c r="E11" s="31">
        <f>E15+E23+E30+E35+E41+E46+E51+E56+E61</f>
        <v>70183</v>
      </c>
      <c r="F11" s="31">
        <f t="shared" ref="F11:O11" si="8">F15+F23+F30+F35+F41+F46+F51+F56+F61</f>
        <v>1500</v>
      </c>
      <c r="G11" s="31">
        <f t="shared" si="5"/>
        <v>71733</v>
      </c>
      <c r="H11" s="31">
        <f t="shared" si="8"/>
        <v>70183</v>
      </c>
      <c r="I11" s="31">
        <f t="shared" si="8"/>
        <v>1550</v>
      </c>
      <c r="J11" s="31">
        <f t="shared" si="6"/>
        <v>75443</v>
      </c>
      <c r="K11" s="31">
        <f t="shared" si="8"/>
        <v>73783</v>
      </c>
      <c r="L11" s="31">
        <f t="shared" si="8"/>
        <v>1660</v>
      </c>
      <c r="M11" s="31">
        <f t="shared" si="7"/>
        <v>83300</v>
      </c>
      <c r="N11" s="31">
        <f t="shared" si="8"/>
        <v>81500</v>
      </c>
      <c r="O11" s="31">
        <f t="shared" si="8"/>
        <v>1800</v>
      </c>
    </row>
    <row r="12" spans="1:15" s="4" customFormat="1" ht="20.25" x14ac:dyDescent="0.25">
      <c r="A12" s="12"/>
      <c r="B12" s="17"/>
      <c r="C12" s="41" t="s">
        <v>58</v>
      </c>
      <c r="D12" s="25">
        <f t="shared" si="4"/>
        <v>3060</v>
      </c>
      <c r="E12" s="25">
        <f t="shared" ref="E12:O12" si="9">E16+E24+E31+E36+E42+E47+E52+E57+E62</f>
        <v>3060</v>
      </c>
      <c r="F12" s="25">
        <f t="shared" si="9"/>
        <v>0</v>
      </c>
      <c r="G12" s="25">
        <f t="shared" si="5"/>
        <v>3060</v>
      </c>
      <c r="H12" s="25">
        <f t="shared" si="9"/>
        <v>3060</v>
      </c>
      <c r="I12" s="25">
        <f t="shared" si="9"/>
        <v>0</v>
      </c>
      <c r="J12" s="25">
        <f t="shared" si="6"/>
        <v>3060</v>
      </c>
      <c r="K12" s="25">
        <f t="shared" si="9"/>
        <v>3060</v>
      </c>
      <c r="L12" s="25">
        <f t="shared" si="9"/>
        <v>0</v>
      </c>
      <c r="M12" s="25">
        <f t="shared" si="7"/>
        <v>3507</v>
      </c>
      <c r="N12" s="25">
        <f t="shared" si="9"/>
        <v>3507</v>
      </c>
      <c r="O12" s="25">
        <f t="shared" si="9"/>
        <v>0</v>
      </c>
    </row>
    <row r="13" spans="1:15" s="4" customFormat="1" ht="20.25" x14ac:dyDescent="0.25">
      <c r="A13" s="12"/>
      <c r="B13" s="17"/>
      <c r="C13" s="43" t="s">
        <v>59</v>
      </c>
      <c r="D13" s="25">
        <f t="shared" si="4"/>
        <v>2442</v>
      </c>
      <c r="E13" s="25">
        <f t="shared" ref="E13:O13" si="10">E17+E25+E32+E37+E43+E48+E53+E58+E63</f>
        <v>2442</v>
      </c>
      <c r="F13" s="25">
        <f t="shared" si="10"/>
        <v>0</v>
      </c>
      <c r="G13" s="25">
        <f t="shared" si="5"/>
        <v>2442</v>
      </c>
      <c r="H13" s="25">
        <f t="shared" si="10"/>
        <v>2442</v>
      </c>
      <c r="I13" s="25">
        <f t="shared" si="10"/>
        <v>0</v>
      </c>
      <c r="J13" s="25">
        <f t="shared" si="6"/>
        <v>2442</v>
      </c>
      <c r="K13" s="25">
        <f t="shared" si="10"/>
        <v>2442</v>
      </c>
      <c r="L13" s="25">
        <f t="shared" si="10"/>
        <v>0</v>
      </c>
      <c r="M13" s="25">
        <f t="shared" si="7"/>
        <v>2883</v>
      </c>
      <c r="N13" s="25">
        <f t="shared" si="10"/>
        <v>2883</v>
      </c>
      <c r="O13" s="25">
        <f t="shared" si="10"/>
        <v>0</v>
      </c>
    </row>
    <row r="14" spans="1:15" s="4" customFormat="1" ht="20.25" x14ac:dyDescent="0.25">
      <c r="A14" s="12"/>
      <c r="B14" s="17"/>
      <c r="C14" s="43" t="s">
        <v>60</v>
      </c>
      <c r="D14" s="25">
        <f t="shared" si="4"/>
        <v>618</v>
      </c>
      <c r="E14" s="25">
        <f t="shared" ref="E14:O14" si="11">E18+E26+E33+E38+E44+E49+E54+E59+E64</f>
        <v>618</v>
      </c>
      <c r="F14" s="25">
        <f t="shared" si="11"/>
        <v>0</v>
      </c>
      <c r="G14" s="25">
        <f t="shared" si="5"/>
        <v>618</v>
      </c>
      <c r="H14" s="25">
        <f t="shared" si="11"/>
        <v>618</v>
      </c>
      <c r="I14" s="25">
        <f t="shared" si="11"/>
        <v>0</v>
      </c>
      <c r="J14" s="25">
        <f t="shared" si="6"/>
        <v>618</v>
      </c>
      <c r="K14" s="25">
        <f t="shared" si="11"/>
        <v>618</v>
      </c>
      <c r="L14" s="25">
        <f t="shared" si="11"/>
        <v>0</v>
      </c>
      <c r="M14" s="25">
        <f t="shared" si="7"/>
        <v>624</v>
      </c>
      <c r="N14" s="25">
        <f t="shared" si="11"/>
        <v>624</v>
      </c>
      <c r="O14" s="25">
        <f t="shared" si="11"/>
        <v>0</v>
      </c>
    </row>
    <row r="15" spans="1:15" s="5" customFormat="1" ht="106.5" customHeight="1" x14ac:dyDescent="0.25">
      <c r="A15" s="7"/>
      <c r="B15" s="34" t="s">
        <v>149</v>
      </c>
      <c r="C15" s="38" t="s">
        <v>143</v>
      </c>
      <c r="D15" s="33">
        <f t="shared" si="4"/>
        <v>11015</v>
      </c>
      <c r="E15" s="33">
        <f>SUM(E19:E22)</f>
        <v>11015</v>
      </c>
      <c r="F15" s="33">
        <f>SUM(F19:F22)</f>
        <v>0</v>
      </c>
      <c r="G15" s="50">
        <f t="shared" si="5"/>
        <v>11015</v>
      </c>
      <c r="H15" s="33">
        <f>SUM(H19:H22)</f>
        <v>11015</v>
      </c>
      <c r="I15" s="33">
        <f>SUM(I19:I22)</f>
        <v>0</v>
      </c>
      <c r="J15" s="50">
        <f t="shared" si="6"/>
        <v>11015</v>
      </c>
      <c r="K15" s="33">
        <f>SUM(K19:K22)</f>
        <v>11015</v>
      </c>
      <c r="L15" s="33">
        <f>SUM(L19:L22)</f>
        <v>0</v>
      </c>
      <c r="M15" s="50">
        <f t="shared" si="7"/>
        <v>12000</v>
      </c>
      <c r="N15" s="33">
        <f>SUM(N19:N22)</f>
        <v>12000</v>
      </c>
      <c r="O15" s="33">
        <f>SUM(O19:O22)</f>
        <v>0</v>
      </c>
    </row>
    <row r="16" spans="1:15" s="5" customFormat="1" ht="19.5" x14ac:dyDescent="0.25">
      <c r="A16" s="7"/>
      <c r="B16" s="18"/>
      <c r="C16" s="44" t="s">
        <v>58</v>
      </c>
      <c r="D16" s="25">
        <f t="shared" si="4"/>
        <v>351</v>
      </c>
      <c r="E16" s="19">
        <f>SUM(E17:E18)</f>
        <v>351</v>
      </c>
      <c r="F16" s="19">
        <f>SUM(F17:F18)</f>
        <v>0</v>
      </c>
      <c r="G16" s="25">
        <f t="shared" si="5"/>
        <v>351</v>
      </c>
      <c r="H16" s="19">
        <f>SUM(H17:H18)</f>
        <v>351</v>
      </c>
      <c r="I16" s="19">
        <f>SUM(I17:I18)</f>
        <v>0</v>
      </c>
      <c r="J16" s="25">
        <f t="shared" si="6"/>
        <v>351</v>
      </c>
      <c r="K16" s="19">
        <f>SUM(K17:K18)</f>
        <v>351</v>
      </c>
      <c r="L16" s="19">
        <f>SUM(L17:L18)</f>
        <v>0</v>
      </c>
      <c r="M16" s="25">
        <f t="shared" si="7"/>
        <v>351</v>
      </c>
      <c r="N16" s="19">
        <f>SUM(N17:N18)</f>
        <v>351</v>
      </c>
      <c r="O16" s="19">
        <f>SUM(O17:O18)</f>
        <v>0</v>
      </c>
    </row>
    <row r="17" spans="1:15" s="5" customFormat="1" ht="19.5" x14ac:dyDescent="0.25">
      <c r="A17" s="7"/>
      <c r="B17" s="18"/>
      <c r="C17" s="44" t="s">
        <v>59</v>
      </c>
      <c r="D17" s="25">
        <f t="shared" si="4"/>
        <v>237</v>
      </c>
      <c r="E17" s="20">
        <v>237</v>
      </c>
      <c r="F17" s="20">
        <v>0</v>
      </c>
      <c r="G17" s="25">
        <f t="shared" si="5"/>
        <v>237</v>
      </c>
      <c r="H17" s="20">
        <v>237</v>
      </c>
      <c r="I17" s="20">
        <v>0</v>
      </c>
      <c r="J17" s="25">
        <f t="shared" si="6"/>
        <v>237</v>
      </c>
      <c r="K17" s="20">
        <v>237</v>
      </c>
      <c r="L17" s="20">
        <v>0</v>
      </c>
      <c r="M17" s="25">
        <f t="shared" si="7"/>
        <v>237</v>
      </c>
      <c r="N17" s="20">
        <v>237</v>
      </c>
      <c r="O17" s="20">
        <v>0</v>
      </c>
    </row>
    <row r="18" spans="1:15" s="5" customFormat="1" ht="19.5" x14ac:dyDescent="0.25">
      <c r="A18" s="7"/>
      <c r="B18" s="18"/>
      <c r="C18" s="44" t="s">
        <v>60</v>
      </c>
      <c r="D18" s="25">
        <f t="shared" si="4"/>
        <v>114</v>
      </c>
      <c r="E18" s="20">
        <v>114</v>
      </c>
      <c r="F18" s="20">
        <v>0</v>
      </c>
      <c r="G18" s="25">
        <f t="shared" si="5"/>
        <v>114</v>
      </c>
      <c r="H18" s="20">
        <v>114</v>
      </c>
      <c r="I18" s="20">
        <v>0</v>
      </c>
      <c r="J18" s="25">
        <f t="shared" si="6"/>
        <v>114</v>
      </c>
      <c r="K18" s="20">
        <v>114</v>
      </c>
      <c r="L18" s="20">
        <v>0</v>
      </c>
      <c r="M18" s="25">
        <f t="shared" si="7"/>
        <v>114</v>
      </c>
      <c r="N18" s="20">
        <v>114</v>
      </c>
      <c r="O18" s="20">
        <v>0</v>
      </c>
    </row>
    <row r="19" spans="1:15" ht="30" x14ac:dyDescent="0.25">
      <c r="A19" s="6"/>
      <c r="B19" s="21"/>
      <c r="C19" s="45" t="s">
        <v>5</v>
      </c>
      <c r="D19" s="25">
        <f t="shared" si="4"/>
        <v>5015</v>
      </c>
      <c r="E19" s="20">
        <v>5015</v>
      </c>
      <c r="F19" s="20">
        <v>0</v>
      </c>
      <c r="G19" s="25">
        <f t="shared" si="5"/>
        <v>5015</v>
      </c>
      <c r="H19" s="20">
        <v>5015</v>
      </c>
      <c r="I19" s="20">
        <v>0</v>
      </c>
      <c r="J19" s="25">
        <f t="shared" si="6"/>
        <v>5015</v>
      </c>
      <c r="K19" s="20">
        <v>5015</v>
      </c>
      <c r="L19" s="20">
        <v>0</v>
      </c>
      <c r="M19" s="25">
        <f t="shared" si="7"/>
        <v>6000</v>
      </c>
      <c r="N19" s="20">
        <v>6000</v>
      </c>
      <c r="O19" s="20">
        <v>0</v>
      </c>
    </row>
    <row r="20" spans="1:15" ht="30" x14ac:dyDescent="0.25">
      <c r="A20" s="6"/>
      <c r="B20" s="21"/>
      <c r="C20" s="45" t="s">
        <v>6</v>
      </c>
      <c r="D20" s="25">
        <f t="shared" si="4"/>
        <v>2000</v>
      </c>
      <c r="E20" s="20">
        <v>2000</v>
      </c>
      <c r="F20" s="20">
        <v>0</v>
      </c>
      <c r="G20" s="25">
        <f t="shared" si="5"/>
        <v>2000</v>
      </c>
      <c r="H20" s="20">
        <v>2000</v>
      </c>
      <c r="I20" s="20">
        <v>0</v>
      </c>
      <c r="J20" s="25">
        <f t="shared" si="6"/>
        <v>2000</v>
      </c>
      <c r="K20" s="20">
        <v>2000</v>
      </c>
      <c r="L20" s="20">
        <v>0</v>
      </c>
      <c r="M20" s="25">
        <f t="shared" si="7"/>
        <v>2000</v>
      </c>
      <c r="N20" s="20">
        <v>2000</v>
      </c>
      <c r="O20" s="20">
        <v>0</v>
      </c>
    </row>
    <row r="21" spans="1:15" ht="30" x14ac:dyDescent="0.25">
      <c r="A21" s="6"/>
      <c r="B21" s="21"/>
      <c r="C21" s="45" t="s">
        <v>7</v>
      </c>
      <c r="D21" s="25">
        <f t="shared" si="4"/>
        <v>2000</v>
      </c>
      <c r="E21" s="20">
        <v>2000</v>
      </c>
      <c r="F21" s="20">
        <v>0</v>
      </c>
      <c r="G21" s="25">
        <f t="shared" si="5"/>
        <v>2000</v>
      </c>
      <c r="H21" s="20">
        <v>2000</v>
      </c>
      <c r="I21" s="20">
        <v>0</v>
      </c>
      <c r="J21" s="25">
        <f t="shared" si="6"/>
        <v>2000</v>
      </c>
      <c r="K21" s="20">
        <v>2000</v>
      </c>
      <c r="L21" s="20">
        <v>0</v>
      </c>
      <c r="M21" s="25">
        <f t="shared" si="7"/>
        <v>2000</v>
      </c>
      <c r="N21" s="20">
        <v>2000</v>
      </c>
      <c r="O21" s="20">
        <v>0</v>
      </c>
    </row>
    <row r="22" spans="1:15" ht="30" x14ac:dyDescent="0.25">
      <c r="A22" s="6"/>
      <c r="B22" s="21"/>
      <c r="C22" s="45" t="s">
        <v>141</v>
      </c>
      <c r="D22" s="25">
        <f t="shared" si="4"/>
        <v>2000</v>
      </c>
      <c r="E22" s="20">
        <v>2000</v>
      </c>
      <c r="F22" s="20">
        <v>0</v>
      </c>
      <c r="G22" s="25">
        <f t="shared" si="5"/>
        <v>2000</v>
      </c>
      <c r="H22" s="20">
        <v>2000</v>
      </c>
      <c r="I22" s="20">
        <v>0</v>
      </c>
      <c r="J22" s="25">
        <f t="shared" si="6"/>
        <v>2000</v>
      </c>
      <c r="K22" s="20">
        <v>2000</v>
      </c>
      <c r="L22" s="20">
        <v>0</v>
      </c>
      <c r="M22" s="25">
        <f t="shared" si="7"/>
        <v>2000</v>
      </c>
      <c r="N22" s="20">
        <v>2000</v>
      </c>
      <c r="O22" s="20">
        <v>0</v>
      </c>
    </row>
    <row r="23" spans="1:15" s="5" customFormat="1" ht="36" x14ac:dyDescent="0.25">
      <c r="A23" s="7"/>
      <c r="B23" s="34" t="s">
        <v>150</v>
      </c>
      <c r="C23" s="38" t="s">
        <v>9</v>
      </c>
      <c r="D23" s="33">
        <f t="shared" si="4"/>
        <v>5045</v>
      </c>
      <c r="E23" s="33">
        <f>E27+E28+E29</f>
        <v>4800</v>
      </c>
      <c r="F23" s="33">
        <f>SUM(F27:F28)</f>
        <v>245</v>
      </c>
      <c r="G23" s="50">
        <f t="shared" si="5"/>
        <v>5050</v>
      </c>
      <c r="H23" s="33">
        <f>H27+H28+H29</f>
        <v>4800</v>
      </c>
      <c r="I23" s="33">
        <f>SUM(I27:I28)</f>
        <v>250</v>
      </c>
      <c r="J23" s="50">
        <f t="shared" si="6"/>
        <v>5500</v>
      </c>
      <c r="K23" s="33">
        <f>K27+K28+K29</f>
        <v>5200</v>
      </c>
      <c r="L23" s="33">
        <f>SUM(L27:L28)</f>
        <v>300</v>
      </c>
      <c r="M23" s="50">
        <f t="shared" si="7"/>
        <v>5950</v>
      </c>
      <c r="N23" s="33">
        <f>N27+N28+N29</f>
        <v>5600</v>
      </c>
      <c r="O23" s="33">
        <f>SUM(O27:O28)</f>
        <v>350</v>
      </c>
    </row>
    <row r="24" spans="1:15" s="5" customFormat="1" ht="19.5" x14ac:dyDescent="0.25">
      <c r="A24" s="7"/>
      <c r="B24" s="18"/>
      <c r="C24" s="44" t="s">
        <v>58</v>
      </c>
      <c r="D24" s="25">
        <f t="shared" si="4"/>
        <v>245</v>
      </c>
      <c r="E24" s="19">
        <f>SUM(E25:E26)</f>
        <v>245</v>
      </c>
      <c r="F24" s="19">
        <f>SUM(F25:F26)</f>
        <v>0</v>
      </c>
      <c r="G24" s="25">
        <f t="shared" si="5"/>
        <v>245</v>
      </c>
      <c r="H24" s="19">
        <f>SUM(H25:H26)</f>
        <v>245</v>
      </c>
      <c r="I24" s="19">
        <f>SUM(I25:I26)</f>
        <v>0</v>
      </c>
      <c r="J24" s="25">
        <f t="shared" si="6"/>
        <v>245</v>
      </c>
      <c r="K24" s="19">
        <f>SUM(K25:K26)</f>
        <v>245</v>
      </c>
      <c r="L24" s="19">
        <f>SUM(L25:L26)</f>
        <v>0</v>
      </c>
      <c r="M24" s="25">
        <f t="shared" si="7"/>
        <v>245</v>
      </c>
      <c r="N24" s="19">
        <f>SUM(N25:N26)</f>
        <v>245</v>
      </c>
      <c r="O24" s="19">
        <f>SUM(O25:O26)</f>
        <v>0</v>
      </c>
    </row>
    <row r="25" spans="1:15" s="5" customFormat="1" ht="19.5" x14ac:dyDescent="0.25">
      <c r="A25" s="7"/>
      <c r="B25" s="18"/>
      <c r="C25" s="44" t="s">
        <v>59</v>
      </c>
      <c r="D25" s="25">
        <f t="shared" si="4"/>
        <v>184</v>
      </c>
      <c r="E25" s="20">
        <v>184</v>
      </c>
      <c r="F25" s="20">
        <v>0</v>
      </c>
      <c r="G25" s="25">
        <f t="shared" si="5"/>
        <v>184</v>
      </c>
      <c r="H25" s="20">
        <v>184</v>
      </c>
      <c r="I25" s="20">
        <v>0</v>
      </c>
      <c r="J25" s="25">
        <f t="shared" si="6"/>
        <v>184</v>
      </c>
      <c r="K25" s="20">
        <v>184</v>
      </c>
      <c r="L25" s="20">
        <v>0</v>
      </c>
      <c r="M25" s="25">
        <f t="shared" si="7"/>
        <v>184</v>
      </c>
      <c r="N25" s="20">
        <v>184</v>
      </c>
      <c r="O25" s="20">
        <v>0</v>
      </c>
    </row>
    <row r="26" spans="1:15" s="5" customFormat="1" ht="19.5" x14ac:dyDescent="0.25">
      <c r="A26" s="7"/>
      <c r="B26" s="18"/>
      <c r="C26" s="44" t="s">
        <v>60</v>
      </c>
      <c r="D26" s="25">
        <f t="shared" si="4"/>
        <v>61</v>
      </c>
      <c r="E26" s="20">
        <v>61</v>
      </c>
      <c r="F26" s="20">
        <v>0</v>
      </c>
      <c r="G26" s="25">
        <f t="shared" si="5"/>
        <v>61</v>
      </c>
      <c r="H26" s="20">
        <v>61</v>
      </c>
      <c r="I26" s="20">
        <v>0</v>
      </c>
      <c r="J26" s="25">
        <f t="shared" si="6"/>
        <v>61</v>
      </c>
      <c r="K26" s="20">
        <v>61</v>
      </c>
      <c r="L26" s="20">
        <v>0</v>
      </c>
      <c r="M26" s="25">
        <f t="shared" si="7"/>
        <v>61</v>
      </c>
      <c r="N26" s="20">
        <v>61</v>
      </c>
      <c r="O26" s="20">
        <v>0</v>
      </c>
    </row>
    <row r="27" spans="1:15" ht="19.5" x14ac:dyDescent="0.25">
      <c r="A27" s="6"/>
      <c r="B27" s="21"/>
      <c r="C27" s="45" t="s">
        <v>10</v>
      </c>
      <c r="D27" s="25">
        <f t="shared" si="4"/>
        <v>4745</v>
      </c>
      <c r="E27" s="20">
        <v>4500</v>
      </c>
      <c r="F27" s="20">
        <v>245</v>
      </c>
      <c r="G27" s="25">
        <f t="shared" si="5"/>
        <v>4750</v>
      </c>
      <c r="H27" s="20">
        <v>4500</v>
      </c>
      <c r="I27" s="20">
        <v>250</v>
      </c>
      <c r="J27" s="25">
        <f t="shared" si="6"/>
        <v>5000</v>
      </c>
      <c r="K27" s="20">
        <v>4700</v>
      </c>
      <c r="L27" s="20">
        <v>300</v>
      </c>
      <c r="M27" s="25">
        <f t="shared" si="7"/>
        <v>5400</v>
      </c>
      <c r="N27" s="20">
        <v>5050</v>
      </c>
      <c r="O27" s="20">
        <v>350</v>
      </c>
    </row>
    <row r="28" spans="1:15" ht="30" x14ac:dyDescent="0.25">
      <c r="A28" s="6"/>
      <c r="B28" s="21"/>
      <c r="C28" s="45" t="s">
        <v>11</v>
      </c>
      <c r="D28" s="25">
        <f t="shared" si="4"/>
        <v>150</v>
      </c>
      <c r="E28" s="20">
        <v>150</v>
      </c>
      <c r="F28" s="20">
        <v>0</v>
      </c>
      <c r="G28" s="25">
        <f t="shared" si="5"/>
        <v>150</v>
      </c>
      <c r="H28" s="20">
        <v>150</v>
      </c>
      <c r="I28" s="20">
        <v>0</v>
      </c>
      <c r="J28" s="25">
        <f t="shared" si="6"/>
        <v>300</v>
      </c>
      <c r="K28" s="20">
        <v>300</v>
      </c>
      <c r="L28" s="20">
        <v>0</v>
      </c>
      <c r="M28" s="25">
        <f t="shared" si="7"/>
        <v>300</v>
      </c>
      <c r="N28" s="20">
        <v>300</v>
      </c>
      <c r="O28" s="20">
        <v>0</v>
      </c>
    </row>
    <row r="29" spans="1:15" ht="39" customHeight="1" x14ac:dyDescent="0.25">
      <c r="A29" s="6"/>
      <c r="B29" s="21"/>
      <c r="C29" s="45" t="s">
        <v>151</v>
      </c>
      <c r="D29" s="25">
        <f t="shared" si="4"/>
        <v>150</v>
      </c>
      <c r="E29" s="20">
        <v>150</v>
      </c>
      <c r="F29" s="20">
        <v>0</v>
      </c>
      <c r="G29" s="25">
        <f t="shared" si="5"/>
        <v>150</v>
      </c>
      <c r="H29" s="20">
        <v>150</v>
      </c>
      <c r="I29" s="20">
        <v>0</v>
      </c>
      <c r="J29" s="25">
        <f t="shared" si="6"/>
        <v>200</v>
      </c>
      <c r="K29" s="20">
        <v>200</v>
      </c>
      <c r="L29" s="20">
        <v>0</v>
      </c>
      <c r="M29" s="25">
        <f t="shared" si="7"/>
        <v>250</v>
      </c>
      <c r="N29" s="20">
        <v>250</v>
      </c>
      <c r="O29" s="20">
        <v>0</v>
      </c>
    </row>
    <row r="30" spans="1:15" ht="54" x14ac:dyDescent="0.25">
      <c r="B30" s="34" t="s">
        <v>152</v>
      </c>
      <c r="C30" s="38" t="s">
        <v>14</v>
      </c>
      <c r="D30" s="33">
        <f t="shared" si="4"/>
        <v>12300</v>
      </c>
      <c r="E30" s="33">
        <f>SUM(E34)</f>
        <v>11500</v>
      </c>
      <c r="F30" s="33">
        <f>SUM(F34)</f>
        <v>800</v>
      </c>
      <c r="G30" s="50">
        <f t="shared" si="5"/>
        <v>12340</v>
      </c>
      <c r="H30" s="33">
        <f>SUM(H34)</f>
        <v>11500</v>
      </c>
      <c r="I30" s="33">
        <f>SUM(I34)</f>
        <v>840</v>
      </c>
      <c r="J30" s="50">
        <f t="shared" si="6"/>
        <v>13900</v>
      </c>
      <c r="K30" s="33">
        <f>SUM(K34)</f>
        <v>13000</v>
      </c>
      <c r="L30" s="33">
        <f>SUM(L34)</f>
        <v>900</v>
      </c>
      <c r="M30" s="50">
        <f t="shared" si="7"/>
        <v>15290</v>
      </c>
      <c r="N30" s="33">
        <f>SUM(N34)</f>
        <v>14300</v>
      </c>
      <c r="O30" s="33">
        <f>SUM(O34)</f>
        <v>990</v>
      </c>
    </row>
    <row r="31" spans="1:15" s="5" customFormat="1" ht="19.5" x14ac:dyDescent="0.25">
      <c r="A31" s="7"/>
      <c r="B31" s="18"/>
      <c r="C31" s="44" t="s">
        <v>58</v>
      </c>
      <c r="D31" s="25">
        <f t="shared" si="4"/>
        <v>353</v>
      </c>
      <c r="E31" s="20">
        <f>SUM(E32:E33)</f>
        <v>353</v>
      </c>
      <c r="F31" s="20">
        <f>SUM(F32:F33)</f>
        <v>0</v>
      </c>
      <c r="G31" s="25">
        <f t="shared" si="5"/>
        <v>353</v>
      </c>
      <c r="H31" s="20">
        <f>SUM(H32:H33)</f>
        <v>353</v>
      </c>
      <c r="I31" s="20">
        <f>SUM(I32:I33)</f>
        <v>0</v>
      </c>
      <c r="J31" s="25">
        <f t="shared" si="6"/>
        <v>353</v>
      </c>
      <c r="K31" s="20">
        <f>SUM(K32:K33)</f>
        <v>353</v>
      </c>
      <c r="L31" s="20">
        <f>SUM(L32:L33)</f>
        <v>0</v>
      </c>
      <c r="M31" s="25">
        <f t="shared" si="7"/>
        <v>390</v>
      </c>
      <c r="N31" s="20">
        <f>SUM(N32:N33)</f>
        <v>390</v>
      </c>
      <c r="O31" s="20">
        <f>SUM(O32:O33)</f>
        <v>0</v>
      </c>
    </row>
    <row r="32" spans="1:15" s="5" customFormat="1" ht="19.5" x14ac:dyDescent="0.25">
      <c r="A32" s="7"/>
      <c r="B32" s="18"/>
      <c r="C32" s="44" t="s">
        <v>59</v>
      </c>
      <c r="D32" s="25">
        <f t="shared" si="4"/>
        <v>309</v>
      </c>
      <c r="E32" s="20">
        <v>309</v>
      </c>
      <c r="F32" s="20">
        <v>0</v>
      </c>
      <c r="G32" s="25">
        <f t="shared" si="5"/>
        <v>309</v>
      </c>
      <c r="H32" s="20">
        <v>309</v>
      </c>
      <c r="I32" s="20">
        <v>0</v>
      </c>
      <c r="J32" s="25">
        <f t="shared" si="6"/>
        <v>309</v>
      </c>
      <c r="K32" s="20">
        <v>309</v>
      </c>
      <c r="L32" s="20">
        <v>0</v>
      </c>
      <c r="M32" s="25">
        <f t="shared" si="7"/>
        <v>340</v>
      </c>
      <c r="N32" s="20">
        <v>340</v>
      </c>
      <c r="O32" s="20">
        <v>0</v>
      </c>
    </row>
    <row r="33" spans="1:15" s="5" customFormat="1" ht="19.5" x14ac:dyDescent="0.25">
      <c r="A33" s="7"/>
      <c r="B33" s="18"/>
      <c r="C33" s="44" t="s">
        <v>60</v>
      </c>
      <c r="D33" s="25">
        <f t="shared" si="4"/>
        <v>44</v>
      </c>
      <c r="E33" s="20">
        <v>44</v>
      </c>
      <c r="F33" s="20">
        <v>0</v>
      </c>
      <c r="G33" s="25">
        <f t="shared" si="5"/>
        <v>44</v>
      </c>
      <c r="H33" s="20">
        <v>44</v>
      </c>
      <c r="I33" s="20">
        <v>0</v>
      </c>
      <c r="J33" s="25">
        <f t="shared" si="6"/>
        <v>44</v>
      </c>
      <c r="K33" s="20">
        <v>44</v>
      </c>
      <c r="L33" s="20">
        <v>0</v>
      </c>
      <c r="M33" s="25">
        <f t="shared" si="7"/>
        <v>50</v>
      </c>
      <c r="N33" s="20">
        <v>50</v>
      </c>
      <c r="O33" s="20">
        <v>0</v>
      </c>
    </row>
    <row r="34" spans="1:15" s="5" customFormat="1" ht="19.5" x14ac:dyDescent="0.25">
      <c r="A34" s="7"/>
      <c r="B34" s="21"/>
      <c r="C34" s="45" t="s">
        <v>15</v>
      </c>
      <c r="D34" s="25">
        <f t="shared" si="4"/>
        <v>12300</v>
      </c>
      <c r="E34" s="20">
        <v>11500</v>
      </c>
      <c r="F34" s="20">
        <v>800</v>
      </c>
      <c r="G34" s="25">
        <f t="shared" si="5"/>
        <v>12340</v>
      </c>
      <c r="H34" s="20">
        <v>11500</v>
      </c>
      <c r="I34" s="20">
        <v>840</v>
      </c>
      <c r="J34" s="25">
        <f t="shared" si="6"/>
        <v>13900</v>
      </c>
      <c r="K34" s="20">
        <v>13000</v>
      </c>
      <c r="L34" s="20">
        <v>900</v>
      </c>
      <c r="M34" s="25">
        <f t="shared" si="7"/>
        <v>15290</v>
      </c>
      <c r="N34" s="20">
        <v>14300</v>
      </c>
      <c r="O34" s="20">
        <v>990</v>
      </c>
    </row>
    <row r="35" spans="1:15" ht="36" x14ac:dyDescent="0.25">
      <c r="B35" s="34" t="s">
        <v>153</v>
      </c>
      <c r="C35" s="38" t="s">
        <v>17</v>
      </c>
      <c r="D35" s="33">
        <f t="shared" si="4"/>
        <v>24863</v>
      </c>
      <c r="E35" s="33">
        <f>SUM(E39:E40)</f>
        <v>24823</v>
      </c>
      <c r="F35" s="33">
        <f>SUM(F39:F40)</f>
        <v>40</v>
      </c>
      <c r="G35" s="50">
        <f t="shared" si="5"/>
        <v>24868</v>
      </c>
      <c r="H35" s="33">
        <f>SUM(H39:H40)</f>
        <v>24823</v>
      </c>
      <c r="I35" s="33">
        <f>SUM(I39:I40)</f>
        <v>45</v>
      </c>
      <c r="J35" s="50">
        <f t="shared" si="6"/>
        <v>26568</v>
      </c>
      <c r="K35" s="33">
        <f>SUM(K39:K40)</f>
        <v>26523</v>
      </c>
      <c r="L35" s="33">
        <f>SUM(L39:L40)</f>
        <v>45</v>
      </c>
      <c r="M35" s="50">
        <f t="shared" si="7"/>
        <v>27245</v>
      </c>
      <c r="N35" s="33">
        <f>SUM(N39:N40)</f>
        <v>27200</v>
      </c>
      <c r="O35" s="33">
        <f>SUM(O39:O40)</f>
        <v>45</v>
      </c>
    </row>
    <row r="36" spans="1:15" s="5" customFormat="1" ht="19.5" x14ac:dyDescent="0.25">
      <c r="A36" s="7"/>
      <c r="B36" s="18"/>
      <c r="C36" s="44" t="s">
        <v>58</v>
      </c>
      <c r="D36" s="25">
        <f t="shared" si="4"/>
        <v>1208</v>
      </c>
      <c r="E36" s="19">
        <f>SUM(E37:E38)</f>
        <v>1208</v>
      </c>
      <c r="F36" s="19">
        <f>SUM(F37:F38)</f>
        <v>0</v>
      </c>
      <c r="G36" s="25">
        <f t="shared" si="5"/>
        <v>1208</v>
      </c>
      <c r="H36" s="19">
        <f>SUM(H37:H38)</f>
        <v>1208</v>
      </c>
      <c r="I36" s="19">
        <f>SUM(I37:I38)</f>
        <v>0</v>
      </c>
      <c r="J36" s="25">
        <f t="shared" si="6"/>
        <v>1208</v>
      </c>
      <c r="K36" s="19">
        <f>SUM(K37:K38)</f>
        <v>1208</v>
      </c>
      <c r="L36" s="19">
        <f>SUM(L37:L38)</f>
        <v>0</v>
      </c>
      <c r="M36" s="25">
        <f t="shared" si="7"/>
        <v>1608</v>
      </c>
      <c r="N36" s="19">
        <f>SUM(N37:N38)</f>
        <v>1608</v>
      </c>
      <c r="O36" s="19">
        <f>SUM(O37:O38)</f>
        <v>0</v>
      </c>
    </row>
    <row r="37" spans="1:15" s="5" customFormat="1" ht="19.5" x14ac:dyDescent="0.25">
      <c r="A37" s="7"/>
      <c r="B37" s="18"/>
      <c r="C37" s="44" t="s">
        <v>59</v>
      </c>
      <c r="D37" s="25">
        <f t="shared" si="4"/>
        <v>942</v>
      </c>
      <c r="E37" s="20">
        <f>1275-333</f>
        <v>942</v>
      </c>
      <c r="F37" s="20">
        <v>0</v>
      </c>
      <c r="G37" s="25">
        <f t="shared" si="5"/>
        <v>942</v>
      </c>
      <c r="H37" s="20">
        <f>1275-333</f>
        <v>942</v>
      </c>
      <c r="I37" s="20">
        <v>0</v>
      </c>
      <c r="J37" s="25">
        <f t="shared" si="6"/>
        <v>942</v>
      </c>
      <c r="K37" s="20">
        <f>1275-333</f>
        <v>942</v>
      </c>
      <c r="L37" s="20">
        <v>0</v>
      </c>
      <c r="M37" s="25">
        <f t="shared" si="7"/>
        <v>1342</v>
      </c>
      <c r="N37" s="20">
        <f>1843-501</f>
        <v>1342</v>
      </c>
      <c r="O37" s="20">
        <v>0</v>
      </c>
    </row>
    <row r="38" spans="1:15" s="5" customFormat="1" ht="19.5" x14ac:dyDescent="0.25">
      <c r="A38" s="7"/>
      <c r="B38" s="18"/>
      <c r="C38" s="44" t="s">
        <v>60</v>
      </c>
      <c r="D38" s="25">
        <f t="shared" si="4"/>
        <v>266</v>
      </c>
      <c r="E38" s="20">
        <v>266</v>
      </c>
      <c r="F38" s="20">
        <v>0</v>
      </c>
      <c r="G38" s="25">
        <f t="shared" si="5"/>
        <v>266</v>
      </c>
      <c r="H38" s="20">
        <v>266</v>
      </c>
      <c r="I38" s="20">
        <v>0</v>
      </c>
      <c r="J38" s="25">
        <f t="shared" si="6"/>
        <v>266</v>
      </c>
      <c r="K38" s="20">
        <v>266</v>
      </c>
      <c r="L38" s="20">
        <v>0</v>
      </c>
      <c r="M38" s="25">
        <f t="shared" si="7"/>
        <v>266</v>
      </c>
      <c r="N38" s="20">
        <v>266</v>
      </c>
      <c r="O38" s="20">
        <v>0</v>
      </c>
    </row>
    <row r="39" spans="1:15" ht="75" x14ac:dyDescent="0.25">
      <c r="A39" s="6"/>
      <c r="B39" s="21"/>
      <c r="C39" s="45" t="s">
        <v>18</v>
      </c>
      <c r="D39" s="25">
        <f t="shared" si="4"/>
        <v>12452</v>
      </c>
      <c r="E39" s="20">
        <v>12412</v>
      </c>
      <c r="F39" s="20">
        <v>40</v>
      </c>
      <c r="G39" s="25">
        <f t="shared" si="5"/>
        <v>12457</v>
      </c>
      <c r="H39" s="20">
        <v>12412</v>
      </c>
      <c r="I39" s="20">
        <v>45</v>
      </c>
      <c r="J39" s="25">
        <f t="shared" si="6"/>
        <v>14157</v>
      </c>
      <c r="K39" s="20">
        <v>14112</v>
      </c>
      <c r="L39" s="20">
        <v>45</v>
      </c>
      <c r="M39" s="25">
        <f t="shared" si="7"/>
        <v>14495</v>
      </c>
      <c r="N39" s="20">
        <v>14450</v>
      </c>
      <c r="O39" s="20">
        <v>45</v>
      </c>
    </row>
    <row r="40" spans="1:15" ht="81" customHeight="1" x14ac:dyDescent="0.25">
      <c r="A40" s="6"/>
      <c r="B40" s="21"/>
      <c r="C40" s="45" t="s">
        <v>16</v>
      </c>
      <c r="D40" s="25">
        <f t="shared" si="4"/>
        <v>12411</v>
      </c>
      <c r="E40" s="20">
        <v>12411</v>
      </c>
      <c r="F40" s="20">
        <v>0</v>
      </c>
      <c r="G40" s="25">
        <f t="shared" si="5"/>
        <v>12411</v>
      </c>
      <c r="H40" s="20">
        <v>12411</v>
      </c>
      <c r="I40" s="20">
        <v>0</v>
      </c>
      <c r="J40" s="25">
        <f t="shared" si="6"/>
        <v>12411</v>
      </c>
      <c r="K40" s="20">
        <v>12411</v>
      </c>
      <c r="L40" s="20">
        <v>0</v>
      </c>
      <c r="M40" s="25">
        <f t="shared" si="7"/>
        <v>12750</v>
      </c>
      <c r="N40" s="20">
        <v>12750</v>
      </c>
      <c r="O40" s="20">
        <v>0</v>
      </c>
    </row>
    <row r="41" spans="1:15" s="5" customFormat="1" ht="54" x14ac:dyDescent="0.25">
      <c r="A41" s="7"/>
      <c r="B41" s="34" t="s">
        <v>154</v>
      </c>
      <c r="C41" s="38" t="s">
        <v>111</v>
      </c>
      <c r="D41" s="33">
        <f t="shared" si="4"/>
        <v>5862</v>
      </c>
      <c r="E41" s="33">
        <f>SUM(E45)</f>
        <v>5847</v>
      </c>
      <c r="F41" s="33">
        <f>SUM(F45)</f>
        <v>15</v>
      </c>
      <c r="G41" s="50">
        <f t="shared" si="5"/>
        <v>5862</v>
      </c>
      <c r="H41" s="33">
        <f>SUM(H45)</f>
        <v>5847</v>
      </c>
      <c r="I41" s="33">
        <f>SUM(I45)</f>
        <v>15</v>
      </c>
      <c r="J41" s="50">
        <f t="shared" si="6"/>
        <v>5862</v>
      </c>
      <c r="K41" s="33">
        <f>SUM(K45)</f>
        <v>5847</v>
      </c>
      <c r="L41" s="33">
        <f>SUM(L45)</f>
        <v>15</v>
      </c>
      <c r="M41" s="50">
        <f t="shared" si="7"/>
        <v>5915</v>
      </c>
      <c r="N41" s="33">
        <f>SUM(N45)</f>
        <v>5900</v>
      </c>
      <c r="O41" s="33">
        <f>SUM(O45)</f>
        <v>15</v>
      </c>
    </row>
    <row r="42" spans="1:15" s="5" customFormat="1" ht="19.5" x14ac:dyDescent="0.25">
      <c r="A42" s="7"/>
      <c r="B42" s="18"/>
      <c r="C42" s="44" t="s">
        <v>58</v>
      </c>
      <c r="D42" s="25">
        <f t="shared" si="4"/>
        <v>376</v>
      </c>
      <c r="E42" s="19">
        <f>SUM(E43:E44)</f>
        <v>376</v>
      </c>
      <c r="F42" s="19">
        <f>SUM(F43:F44)</f>
        <v>0</v>
      </c>
      <c r="G42" s="25">
        <f t="shared" si="5"/>
        <v>376</v>
      </c>
      <c r="H42" s="19">
        <f>SUM(H43:H44)</f>
        <v>376</v>
      </c>
      <c r="I42" s="19">
        <f>SUM(I43:I44)</f>
        <v>0</v>
      </c>
      <c r="J42" s="25">
        <f t="shared" si="6"/>
        <v>376</v>
      </c>
      <c r="K42" s="19">
        <f>SUM(K43:K44)</f>
        <v>376</v>
      </c>
      <c r="L42" s="19">
        <f>SUM(L43:L44)</f>
        <v>0</v>
      </c>
      <c r="M42" s="25">
        <f t="shared" si="7"/>
        <v>376</v>
      </c>
      <c r="N42" s="19">
        <f>SUM(N43:N44)</f>
        <v>376</v>
      </c>
      <c r="O42" s="19">
        <f>SUM(O43:O44)</f>
        <v>0</v>
      </c>
    </row>
    <row r="43" spans="1:15" s="5" customFormat="1" ht="19.5" x14ac:dyDescent="0.25">
      <c r="A43" s="7"/>
      <c r="B43" s="18"/>
      <c r="C43" s="44" t="s">
        <v>59</v>
      </c>
      <c r="D43" s="25">
        <f t="shared" si="4"/>
        <v>370</v>
      </c>
      <c r="E43" s="20">
        <f>37+333</f>
        <v>370</v>
      </c>
      <c r="F43" s="20">
        <v>0</v>
      </c>
      <c r="G43" s="25">
        <f t="shared" si="5"/>
        <v>370</v>
      </c>
      <c r="H43" s="20">
        <f>37+333</f>
        <v>370</v>
      </c>
      <c r="I43" s="20">
        <v>0</v>
      </c>
      <c r="J43" s="25">
        <f t="shared" si="6"/>
        <v>370</v>
      </c>
      <c r="K43" s="20">
        <f>37+333</f>
        <v>370</v>
      </c>
      <c r="L43" s="20">
        <v>0</v>
      </c>
      <c r="M43" s="25">
        <f t="shared" si="7"/>
        <v>370</v>
      </c>
      <c r="N43" s="20">
        <f>37+333</f>
        <v>370</v>
      </c>
      <c r="O43" s="20">
        <v>0</v>
      </c>
    </row>
    <row r="44" spans="1:15" s="5" customFormat="1" ht="19.5" x14ac:dyDescent="0.25">
      <c r="A44" s="7"/>
      <c r="B44" s="18"/>
      <c r="C44" s="44" t="s">
        <v>60</v>
      </c>
      <c r="D44" s="25">
        <f t="shared" si="4"/>
        <v>6</v>
      </c>
      <c r="E44" s="20">
        <v>6</v>
      </c>
      <c r="F44" s="20">
        <v>0</v>
      </c>
      <c r="G44" s="25">
        <f t="shared" si="5"/>
        <v>6</v>
      </c>
      <c r="H44" s="20">
        <v>6</v>
      </c>
      <c r="I44" s="20">
        <v>0</v>
      </c>
      <c r="J44" s="25">
        <f t="shared" si="6"/>
        <v>6</v>
      </c>
      <c r="K44" s="20">
        <v>6</v>
      </c>
      <c r="L44" s="20">
        <v>0</v>
      </c>
      <c r="M44" s="25">
        <f t="shared" si="7"/>
        <v>6</v>
      </c>
      <c r="N44" s="20">
        <v>6</v>
      </c>
      <c r="O44" s="20">
        <v>0</v>
      </c>
    </row>
    <row r="45" spans="1:15" ht="30" x14ac:dyDescent="0.25">
      <c r="A45" s="6"/>
      <c r="B45" s="21"/>
      <c r="C45" s="45" t="s">
        <v>12</v>
      </c>
      <c r="D45" s="25">
        <f t="shared" si="4"/>
        <v>5862</v>
      </c>
      <c r="E45" s="20">
        <v>5847</v>
      </c>
      <c r="F45" s="20">
        <v>15</v>
      </c>
      <c r="G45" s="25">
        <f t="shared" si="5"/>
        <v>5862</v>
      </c>
      <c r="H45" s="20">
        <v>5847</v>
      </c>
      <c r="I45" s="20">
        <v>15</v>
      </c>
      <c r="J45" s="25">
        <f t="shared" si="6"/>
        <v>5862</v>
      </c>
      <c r="K45" s="20">
        <v>5847</v>
      </c>
      <c r="L45" s="20">
        <v>15</v>
      </c>
      <c r="M45" s="25">
        <f t="shared" si="7"/>
        <v>5915</v>
      </c>
      <c r="N45" s="20">
        <f>1100+4800</f>
        <v>5900</v>
      </c>
      <c r="O45" s="20">
        <v>15</v>
      </c>
    </row>
    <row r="46" spans="1:15" ht="36" x14ac:dyDescent="0.25">
      <c r="B46" s="34" t="s">
        <v>156</v>
      </c>
      <c r="C46" s="38" t="s">
        <v>112</v>
      </c>
      <c r="D46" s="33">
        <f t="shared" si="4"/>
        <v>5753</v>
      </c>
      <c r="E46" s="33">
        <f>SUM(E50)</f>
        <v>5353</v>
      </c>
      <c r="F46" s="33">
        <f>SUM(F50)</f>
        <v>400</v>
      </c>
      <c r="G46" s="50">
        <f t="shared" si="5"/>
        <v>5753</v>
      </c>
      <c r="H46" s="33">
        <f>SUM(H50)</f>
        <v>5353</v>
      </c>
      <c r="I46" s="33">
        <f>SUM(I50)</f>
        <v>400</v>
      </c>
      <c r="J46" s="50">
        <f t="shared" si="6"/>
        <v>5753</v>
      </c>
      <c r="K46" s="33">
        <f>SUM(K50)</f>
        <v>5353</v>
      </c>
      <c r="L46" s="33">
        <f>SUM(L50)</f>
        <v>400</v>
      </c>
      <c r="M46" s="50">
        <f t="shared" si="7"/>
        <v>9300</v>
      </c>
      <c r="N46" s="33">
        <f>SUM(N50)</f>
        <v>8900</v>
      </c>
      <c r="O46" s="33">
        <f>SUM(O50)</f>
        <v>400</v>
      </c>
    </row>
    <row r="47" spans="1:15" s="5" customFormat="1" ht="19.5" x14ac:dyDescent="0.25">
      <c r="A47" s="7"/>
      <c r="B47" s="18"/>
      <c r="C47" s="44" t="s">
        <v>58</v>
      </c>
      <c r="D47" s="25">
        <f t="shared" si="4"/>
        <v>267</v>
      </c>
      <c r="E47" s="19">
        <f>SUM(E48:E49)</f>
        <v>267</v>
      </c>
      <c r="F47" s="19">
        <f>SUM(F48:F49)</f>
        <v>0</v>
      </c>
      <c r="G47" s="25">
        <f t="shared" si="5"/>
        <v>267</v>
      </c>
      <c r="H47" s="19">
        <f>SUM(H48:H49)</f>
        <v>267</v>
      </c>
      <c r="I47" s="19">
        <f>SUM(I48:I49)</f>
        <v>0</v>
      </c>
      <c r="J47" s="25">
        <f t="shared" si="6"/>
        <v>267</v>
      </c>
      <c r="K47" s="19">
        <f>SUM(K48:K49)</f>
        <v>267</v>
      </c>
      <c r="L47" s="19">
        <f>SUM(L48:L49)</f>
        <v>0</v>
      </c>
      <c r="M47" s="25">
        <f t="shared" si="7"/>
        <v>267</v>
      </c>
      <c r="N47" s="19">
        <f>SUM(N48:N49)</f>
        <v>267</v>
      </c>
      <c r="O47" s="19">
        <f>SUM(O48:O49)</f>
        <v>0</v>
      </c>
    </row>
    <row r="48" spans="1:15" s="5" customFormat="1" ht="19.5" x14ac:dyDescent="0.25">
      <c r="A48" s="7"/>
      <c r="B48" s="18"/>
      <c r="C48" s="44" t="s">
        <v>59</v>
      </c>
      <c r="D48" s="25">
        <f t="shared" si="4"/>
        <v>170</v>
      </c>
      <c r="E48" s="20">
        <v>170</v>
      </c>
      <c r="F48" s="20">
        <v>0</v>
      </c>
      <c r="G48" s="25">
        <f t="shared" si="5"/>
        <v>170</v>
      </c>
      <c r="H48" s="20">
        <v>170</v>
      </c>
      <c r="I48" s="20">
        <v>0</v>
      </c>
      <c r="J48" s="25">
        <f t="shared" si="6"/>
        <v>170</v>
      </c>
      <c r="K48" s="20">
        <v>170</v>
      </c>
      <c r="L48" s="20">
        <v>0</v>
      </c>
      <c r="M48" s="25">
        <f t="shared" si="7"/>
        <v>170</v>
      </c>
      <c r="N48" s="20">
        <v>170</v>
      </c>
      <c r="O48" s="20">
        <v>0</v>
      </c>
    </row>
    <row r="49" spans="1:15" s="5" customFormat="1" ht="19.5" x14ac:dyDescent="0.25">
      <c r="A49" s="7"/>
      <c r="B49" s="18"/>
      <c r="C49" s="44" t="s">
        <v>60</v>
      </c>
      <c r="D49" s="25">
        <f t="shared" si="4"/>
        <v>97</v>
      </c>
      <c r="E49" s="20">
        <v>97</v>
      </c>
      <c r="F49" s="20">
        <v>0</v>
      </c>
      <c r="G49" s="25">
        <f t="shared" si="5"/>
        <v>97</v>
      </c>
      <c r="H49" s="20">
        <v>97</v>
      </c>
      <c r="I49" s="20">
        <v>0</v>
      </c>
      <c r="J49" s="25">
        <f t="shared" si="6"/>
        <v>97</v>
      </c>
      <c r="K49" s="20">
        <v>97</v>
      </c>
      <c r="L49" s="20">
        <v>0</v>
      </c>
      <c r="M49" s="25">
        <f t="shared" si="7"/>
        <v>97</v>
      </c>
      <c r="N49" s="20">
        <v>97</v>
      </c>
      <c r="O49" s="20">
        <v>0</v>
      </c>
    </row>
    <row r="50" spans="1:15" ht="30" x14ac:dyDescent="0.25">
      <c r="B50" s="21"/>
      <c r="C50" s="45" t="s">
        <v>13</v>
      </c>
      <c r="D50" s="25">
        <f t="shared" si="4"/>
        <v>5753</v>
      </c>
      <c r="E50" s="20">
        <v>5353</v>
      </c>
      <c r="F50" s="20">
        <v>400</v>
      </c>
      <c r="G50" s="25">
        <f t="shared" si="5"/>
        <v>5753</v>
      </c>
      <c r="H50" s="20">
        <v>5353</v>
      </c>
      <c r="I50" s="20">
        <v>400</v>
      </c>
      <c r="J50" s="25">
        <f t="shared" si="6"/>
        <v>5753</v>
      </c>
      <c r="K50" s="20">
        <v>5353</v>
      </c>
      <c r="L50" s="20">
        <v>400</v>
      </c>
      <c r="M50" s="25">
        <f t="shared" si="7"/>
        <v>9300</v>
      </c>
      <c r="N50" s="20">
        <v>8900</v>
      </c>
      <c r="O50" s="20">
        <v>400</v>
      </c>
    </row>
    <row r="51" spans="1:15" ht="36" x14ac:dyDescent="0.25">
      <c r="B51" s="34" t="s">
        <v>157</v>
      </c>
      <c r="C51" s="38" t="s">
        <v>220</v>
      </c>
      <c r="D51" s="33">
        <f t="shared" si="4"/>
        <v>4645</v>
      </c>
      <c r="E51" s="33">
        <f t="shared" ref="E51:F51" si="12">SUM(E55:E55)</f>
        <v>4645</v>
      </c>
      <c r="F51" s="33">
        <f t="shared" si="12"/>
        <v>0</v>
      </c>
      <c r="G51" s="50">
        <f t="shared" si="5"/>
        <v>4645</v>
      </c>
      <c r="H51" s="33">
        <f>SUM(H55:H55)</f>
        <v>4645</v>
      </c>
      <c r="I51" s="33">
        <f>SUM(I55:I55)</f>
        <v>0</v>
      </c>
      <c r="J51" s="50">
        <f t="shared" si="6"/>
        <v>4645</v>
      </c>
      <c r="K51" s="33">
        <f>SUM(K55:K55)</f>
        <v>4645</v>
      </c>
      <c r="L51" s="33">
        <f>SUM(L55:L55)</f>
        <v>0</v>
      </c>
      <c r="M51" s="50">
        <f t="shared" si="7"/>
        <v>5400</v>
      </c>
      <c r="N51" s="33">
        <f>SUM(N55:N55)</f>
        <v>5400</v>
      </c>
      <c r="O51" s="33">
        <f>SUM(O55:O55)</f>
        <v>0</v>
      </c>
    </row>
    <row r="52" spans="1:15" s="5" customFormat="1" ht="19.5" x14ac:dyDescent="0.25">
      <c r="A52" s="7"/>
      <c r="B52" s="18"/>
      <c r="C52" s="44" t="s">
        <v>58</v>
      </c>
      <c r="D52" s="25">
        <f t="shared" si="4"/>
        <v>203</v>
      </c>
      <c r="E52" s="19">
        <f>SUM(E53:E54)</f>
        <v>203</v>
      </c>
      <c r="F52" s="19">
        <f>SUM(F53:F54)</f>
        <v>0</v>
      </c>
      <c r="G52" s="25">
        <f t="shared" si="5"/>
        <v>203</v>
      </c>
      <c r="H52" s="19">
        <f>SUM(H53:H54)</f>
        <v>203</v>
      </c>
      <c r="I52" s="19">
        <f>SUM(I53:I54)</f>
        <v>0</v>
      </c>
      <c r="J52" s="25">
        <f t="shared" si="6"/>
        <v>203</v>
      </c>
      <c r="K52" s="19">
        <f>SUM(K53:K54)</f>
        <v>203</v>
      </c>
      <c r="L52" s="19">
        <f>SUM(L53:L54)</f>
        <v>0</v>
      </c>
      <c r="M52" s="25">
        <f t="shared" si="7"/>
        <v>213</v>
      </c>
      <c r="N52" s="19">
        <f>SUM(N53:N54)</f>
        <v>213</v>
      </c>
      <c r="O52" s="19">
        <f>SUM(O53:O54)</f>
        <v>0</v>
      </c>
    </row>
    <row r="53" spans="1:15" s="5" customFormat="1" ht="19.5" x14ac:dyDescent="0.25">
      <c r="A53" s="7"/>
      <c r="B53" s="18"/>
      <c r="C53" s="44" t="s">
        <v>59</v>
      </c>
      <c r="D53" s="25">
        <f t="shared" si="4"/>
        <v>178</v>
      </c>
      <c r="E53" s="20">
        <f>8+170</f>
        <v>178</v>
      </c>
      <c r="F53" s="20">
        <v>0</v>
      </c>
      <c r="G53" s="25">
        <f t="shared" si="5"/>
        <v>178</v>
      </c>
      <c r="H53" s="20">
        <f>8+170</f>
        <v>178</v>
      </c>
      <c r="I53" s="20">
        <v>0</v>
      </c>
      <c r="J53" s="25">
        <f t="shared" si="6"/>
        <v>178</v>
      </c>
      <c r="K53" s="20">
        <f>8+170</f>
        <v>178</v>
      </c>
      <c r="L53" s="20">
        <v>0</v>
      </c>
      <c r="M53" s="25">
        <f t="shared" si="7"/>
        <v>188</v>
      </c>
      <c r="N53" s="20">
        <v>188</v>
      </c>
      <c r="O53" s="20">
        <v>0</v>
      </c>
    </row>
    <row r="54" spans="1:15" s="5" customFormat="1" ht="19.5" x14ac:dyDescent="0.25">
      <c r="A54" s="7"/>
      <c r="B54" s="18"/>
      <c r="C54" s="44" t="s">
        <v>60</v>
      </c>
      <c r="D54" s="25">
        <f t="shared" si="4"/>
        <v>25</v>
      </c>
      <c r="E54" s="20">
        <v>25</v>
      </c>
      <c r="F54" s="20">
        <v>0</v>
      </c>
      <c r="G54" s="25">
        <f t="shared" si="5"/>
        <v>25</v>
      </c>
      <c r="H54" s="20">
        <v>25</v>
      </c>
      <c r="I54" s="20">
        <v>0</v>
      </c>
      <c r="J54" s="25">
        <f t="shared" si="6"/>
        <v>25</v>
      </c>
      <c r="K54" s="20">
        <v>25</v>
      </c>
      <c r="L54" s="20">
        <v>0</v>
      </c>
      <c r="M54" s="25">
        <f t="shared" si="7"/>
        <v>25</v>
      </c>
      <c r="N54" s="20">
        <v>25</v>
      </c>
      <c r="O54" s="20">
        <v>0</v>
      </c>
    </row>
    <row r="55" spans="1:15" ht="105" x14ac:dyDescent="0.25">
      <c r="B55" s="21"/>
      <c r="C55" s="45" t="s">
        <v>222</v>
      </c>
      <c r="D55" s="25">
        <f t="shared" si="4"/>
        <v>4645</v>
      </c>
      <c r="E55" s="20">
        <v>4645</v>
      </c>
      <c r="F55" s="20">
        <v>0</v>
      </c>
      <c r="G55" s="25">
        <f t="shared" si="5"/>
        <v>4645</v>
      </c>
      <c r="H55" s="20">
        <v>4645</v>
      </c>
      <c r="I55" s="20">
        <v>0</v>
      </c>
      <c r="J55" s="25">
        <f t="shared" si="6"/>
        <v>4645</v>
      </c>
      <c r="K55" s="20">
        <v>4645</v>
      </c>
      <c r="L55" s="20">
        <v>0</v>
      </c>
      <c r="M55" s="25">
        <f t="shared" si="7"/>
        <v>5400</v>
      </c>
      <c r="N55" s="20">
        <v>5400</v>
      </c>
      <c r="O55" s="20">
        <v>0</v>
      </c>
    </row>
    <row r="56" spans="1:15" s="5" customFormat="1" ht="30.95" customHeight="1" x14ac:dyDescent="0.25">
      <c r="A56" s="7"/>
      <c r="B56" s="34" t="s">
        <v>212</v>
      </c>
      <c r="C56" s="38" t="s">
        <v>221</v>
      </c>
      <c r="D56" s="33">
        <f t="shared" si="4"/>
        <v>2200</v>
      </c>
      <c r="E56" s="33">
        <f>SUM(E60:E60)</f>
        <v>2200</v>
      </c>
      <c r="F56" s="33">
        <f>SUM(F60:F60)</f>
        <v>0</v>
      </c>
      <c r="G56" s="50">
        <f t="shared" si="5"/>
        <v>2200</v>
      </c>
      <c r="H56" s="33">
        <f>SUM(H60:H60)</f>
        <v>2200</v>
      </c>
      <c r="I56" s="33">
        <f>SUM(I60:I60)</f>
        <v>0</v>
      </c>
      <c r="J56" s="50">
        <f t="shared" si="6"/>
        <v>2200</v>
      </c>
      <c r="K56" s="33">
        <f>SUM(K60:K60)</f>
        <v>2200</v>
      </c>
      <c r="L56" s="33">
        <f>SUM(L60:L60)</f>
        <v>0</v>
      </c>
      <c r="M56" s="50">
        <f t="shared" si="7"/>
        <v>2200</v>
      </c>
      <c r="N56" s="33">
        <f>SUM(N60:N60)</f>
        <v>2200</v>
      </c>
      <c r="O56" s="33">
        <f>SUM(O60:O60)</f>
        <v>0</v>
      </c>
    </row>
    <row r="57" spans="1:15" s="5" customFormat="1" ht="19.5" x14ac:dyDescent="0.25">
      <c r="A57" s="7"/>
      <c r="B57" s="18"/>
      <c r="C57" s="44" t="s">
        <v>58</v>
      </c>
      <c r="D57" s="25">
        <f t="shared" si="4"/>
        <v>57</v>
      </c>
      <c r="E57" s="19">
        <f>SUM(E58:E59)</f>
        <v>57</v>
      </c>
      <c r="F57" s="19">
        <f>SUM(F58:F59)</f>
        <v>0</v>
      </c>
      <c r="G57" s="25">
        <f t="shared" si="5"/>
        <v>57</v>
      </c>
      <c r="H57" s="19">
        <f>SUM(H58:H59)</f>
        <v>57</v>
      </c>
      <c r="I57" s="19">
        <f>SUM(I58:I59)</f>
        <v>0</v>
      </c>
      <c r="J57" s="25">
        <f t="shared" si="6"/>
        <v>57</v>
      </c>
      <c r="K57" s="19">
        <f>SUM(K58:K59)</f>
        <v>57</v>
      </c>
      <c r="L57" s="19">
        <f>SUM(L58:L59)</f>
        <v>0</v>
      </c>
      <c r="M57" s="25">
        <f t="shared" si="7"/>
        <v>57</v>
      </c>
      <c r="N57" s="19">
        <f>SUM(N58:N59)</f>
        <v>57</v>
      </c>
      <c r="O57" s="19">
        <v>0</v>
      </c>
    </row>
    <row r="58" spans="1:15" s="5" customFormat="1" ht="19.5" x14ac:dyDescent="0.25">
      <c r="A58" s="7"/>
      <c r="B58" s="18"/>
      <c r="C58" s="44" t="s">
        <v>59</v>
      </c>
      <c r="D58" s="25">
        <f t="shared" si="4"/>
        <v>52</v>
      </c>
      <c r="E58" s="20">
        <v>52</v>
      </c>
      <c r="F58" s="20">
        <v>0</v>
      </c>
      <c r="G58" s="25">
        <f t="shared" si="5"/>
        <v>52</v>
      </c>
      <c r="H58" s="20">
        <v>52</v>
      </c>
      <c r="I58" s="20">
        <v>0</v>
      </c>
      <c r="J58" s="25">
        <f t="shared" si="6"/>
        <v>52</v>
      </c>
      <c r="K58" s="20">
        <v>52</v>
      </c>
      <c r="L58" s="20">
        <v>0</v>
      </c>
      <c r="M58" s="25">
        <f t="shared" si="7"/>
        <v>52</v>
      </c>
      <c r="N58" s="20">
        <v>52</v>
      </c>
      <c r="O58" s="20">
        <v>0</v>
      </c>
    </row>
    <row r="59" spans="1:15" s="5" customFormat="1" ht="19.5" x14ac:dyDescent="0.25">
      <c r="A59" s="7"/>
      <c r="B59" s="18"/>
      <c r="C59" s="44" t="s">
        <v>60</v>
      </c>
      <c r="D59" s="25">
        <f t="shared" si="4"/>
        <v>5</v>
      </c>
      <c r="E59" s="20">
        <v>5</v>
      </c>
      <c r="F59" s="20">
        <v>0</v>
      </c>
      <c r="G59" s="25">
        <f t="shared" si="5"/>
        <v>5</v>
      </c>
      <c r="H59" s="20">
        <v>5</v>
      </c>
      <c r="I59" s="20">
        <v>0</v>
      </c>
      <c r="J59" s="25">
        <f t="shared" si="6"/>
        <v>5</v>
      </c>
      <c r="K59" s="20">
        <v>5</v>
      </c>
      <c r="L59" s="20">
        <v>0</v>
      </c>
      <c r="M59" s="25">
        <f t="shared" si="7"/>
        <v>5</v>
      </c>
      <c r="N59" s="20">
        <v>5</v>
      </c>
      <c r="O59" s="20">
        <v>0</v>
      </c>
    </row>
    <row r="60" spans="1:15" ht="19.5" x14ac:dyDescent="0.25">
      <c r="A60" s="6"/>
      <c r="B60" s="21"/>
      <c r="C60" s="45" t="s">
        <v>223</v>
      </c>
      <c r="D60" s="25">
        <f t="shared" si="4"/>
        <v>2200</v>
      </c>
      <c r="E60" s="20">
        <v>2200</v>
      </c>
      <c r="F60" s="20">
        <v>0</v>
      </c>
      <c r="G60" s="25">
        <f t="shared" si="5"/>
        <v>2200</v>
      </c>
      <c r="H60" s="20">
        <v>2200</v>
      </c>
      <c r="I60" s="20">
        <v>0</v>
      </c>
      <c r="J60" s="25">
        <f t="shared" si="6"/>
        <v>2200</v>
      </c>
      <c r="K60" s="20">
        <v>2200</v>
      </c>
      <c r="L60" s="20">
        <v>0</v>
      </c>
      <c r="M60" s="25">
        <f t="shared" si="7"/>
        <v>2200</v>
      </c>
      <c r="N60" s="20">
        <v>2200</v>
      </c>
      <c r="O60" s="20">
        <v>0</v>
      </c>
    </row>
    <row r="61" spans="1:15" s="5" customFormat="1" ht="53.25" hidden="1" customHeight="1" x14ac:dyDescent="0.25">
      <c r="A61" s="7"/>
      <c r="B61" s="34" t="s">
        <v>251</v>
      </c>
      <c r="C61" s="38" t="s">
        <v>252</v>
      </c>
      <c r="D61" s="33">
        <f t="shared" si="4"/>
        <v>0</v>
      </c>
      <c r="E61" s="33">
        <f>SUM(E65:E65)</f>
        <v>0</v>
      </c>
      <c r="F61" s="33">
        <f>SUM(F65:F65)</f>
        <v>0</v>
      </c>
      <c r="G61" s="50">
        <f t="shared" si="5"/>
        <v>0</v>
      </c>
      <c r="H61" s="33">
        <f>SUM(H65:H65)</f>
        <v>0</v>
      </c>
      <c r="I61" s="33">
        <f>SUM(I65:I65)</f>
        <v>0</v>
      </c>
      <c r="J61" s="50">
        <f t="shared" si="6"/>
        <v>0</v>
      </c>
      <c r="K61" s="33">
        <f>SUM(K65:K65)</f>
        <v>0</v>
      </c>
      <c r="L61" s="33">
        <f>SUM(L65:L65)</f>
        <v>0</v>
      </c>
      <c r="M61" s="50">
        <f t="shared" si="7"/>
        <v>0</v>
      </c>
      <c r="N61" s="33">
        <f>SUM(N65:N65)</f>
        <v>0</v>
      </c>
      <c r="O61" s="33">
        <f>SUM(O65:O65)</f>
        <v>0</v>
      </c>
    </row>
    <row r="62" spans="1:15" s="5" customFormat="1" ht="19.5" hidden="1" x14ac:dyDescent="0.25">
      <c r="A62" s="7"/>
      <c r="B62" s="18"/>
      <c r="C62" s="44" t="s">
        <v>58</v>
      </c>
      <c r="D62" s="25">
        <f t="shared" si="4"/>
        <v>0</v>
      </c>
      <c r="E62" s="19">
        <f>SUM(E63:E64)</f>
        <v>0</v>
      </c>
      <c r="F62" s="19">
        <f>SUM(F63:F64)</f>
        <v>0</v>
      </c>
      <c r="G62" s="25">
        <f t="shared" si="5"/>
        <v>0</v>
      </c>
      <c r="H62" s="19">
        <f>SUM(H63:H64)</f>
        <v>0</v>
      </c>
      <c r="I62" s="19">
        <f>SUM(I63:I64)</f>
        <v>0</v>
      </c>
      <c r="J62" s="25">
        <f t="shared" si="6"/>
        <v>0</v>
      </c>
      <c r="K62" s="19">
        <f>SUM(K63:K64)</f>
        <v>0</v>
      </c>
      <c r="L62" s="19">
        <f>SUM(L63:L64)</f>
        <v>0</v>
      </c>
      <c r="M62" s="25">
        <f t="shared" si="7"/>
        <v>0</v>
      </c>
      <c r="N62" s="19">
        <f>SUM(N63:N64)</f>
        <v>0</v>
      </c>
      <c r="O62" s="19">
        <f>SUM(O63:O64)</f>
        <v>0</v>
      </c>
    </row>
    <row r="63" spans="1:15" s="5" customFormat="1" ht="19.5" hidden="1" x14ac:dyDescent="0.25">
      <c r="A63" s="7"/>
      <c r="B63" s="18"/>
      <c r="C63" s="44" t="s">
        <v>59</v>
      </c>
      <c r="D63" s="25">
        <f t="shared" si="4"/>
        <v>0</v>
      </c>
      <c r="E63" s="20">
        <v>0</v>
      </c>
      <c r="F63" s="20">
        <v>0</v>
      </c>
      <c r="G63" s="25">
        <f t="shared" si="5"/>
        <v>0</v>
      </c>
      <c r="H63" s="20">
        <v>0</v>
      </c>
      <c r="I63" s="20">
        <v>0</v>
      </c>
      <c r="J63" s="25">
        <f t="shared" si="6"/>
        <v>0</v>
      </c>
      <c r="K63" s="20">
        <v>0</v>
      </c>
      <c r="L63" s="20">
        <v>0</v>
      </c>
      <c r="M63" s="25">
        <f t="shared" si="7"/>
        <v>0</v>
      </c>
      <c r="N63" s="20">
        <v>0</v>
      </c>
      <c r="O63" s="20">
        <v>0</v>
      </c>
    </row>
    <row r="64" spans="1:15" s="5" customFormat="1" ht="19.5" hidden="1" x14ac:dyDescent="0.25">
      <c r="A64" s="7"/>
      <c r="B64" s="18"/>
      <c r="C64" s="44" t="s">
        <v>60</v>
      </c>
      <c r="D64" s="25">
        <f t="shared" si="4"/>
        <v>0</v>
      </c>
      <c r="E64" s="20">
        <v>0</v>
      </c>
      <c r="F64" s="20">
        <v>0</v>
      </c>
      <c r="G64" s="25">
        <f t="shared" si="5"/>
        <v>0</v>
      </c>
      <c r="H64" s="20">
        <v>0</v>
      </c>
      <c r="I64" s="20">
        <v>0</v>
      </c>
      <c r="J64" s="25">
        <f t="shared" si="6"/>
        <v>0</v>
      </c>
      <c r="K64" s="20">
        <v>0</v>
      </c>
      <c r="L64" s="20">
        <v>0</v>
      </c>
      <c r="M64" s="25">
        <f t="shared" si="7"/>
        <v>0</v>
      </c>
      <c r="N64" s="20">
        <v>0</v>
      </c>
      <c r="O64" s="20">
        <v>0</v>
      </c>
    </row>
    <row r="65" spans="1:15" ht="30" hidden="1" x14ac:dyDescent="0.25">
      <c r="A65" s="6"/>
      <c r="B65" s="21"/>
      <c r="C65" s="45" t="s">
        <v>253</v>
      </c>
      <c r="D65" s="25">
        <f t="shared" si="4"/>
        <v>0</v>
      </c>
      <c r="E65" s="20">
        <v>0</v>
      </c>
      <c r="F65" s="20">
        <v>0</v>
      </c>
      <c r="G65" s="25">
        <f t="shared" si="5"/>
        <v>0</v>
      </c>
      <c r="H65" s="20">
        <v>0</v>
      </c>
      <c r="I65" s="20">
        <v>0</v>
      </c>
      <c r="J65" s="25">
        <f t="shared" si="6"/>
        <v>0</v>
      </c>
      <c r="K65" s="20">
        <v>0</v>
      </c>
      <c r="L65" s="20">
        <v>0</v>
      </c>
      <c r="M65" s="25">
        <f t="shared" si="7"/>
        <v>0</v>
      </c>
      <c r="N65" s="20">
        <v>0</v>
      </c>
      <c r="O65" s="20">
        <v>0</v>
      </c>
    </row>
    <row r="66" spans="1:15" ht="38.25" customHeight="1" x14ac:dyDescent="0.25">
      <c r="B66" s="32" t="s">
        <v>158</v>
      </c>
      <c r="C66" s="40" t="s">
        <v>19</v>
      </c>
      <c r="D66" s="31">
        <f t="shared" si="4"/>
        <v>3541000</v>
      </c>
      <c r="E66" s="31">
        <f>E70+E76+E89+E110+E114</f>
        <v>3541000</v>
      </c>
      <c r="F66" s="31">
        <f>F70+F76+F89+F110+F114</f>
        <v>0</v>
      </c>
      <c r="G66" s="31">
        <f t="shared" si="5"/>
        <v>3823400</v>
      </c>
      <c r="H66" s="31">
        <f>H70+H76+H89+H110+H114</f>
        <v>3823400</v>
      </c>
      <c r="I66" s="31">
        <f>I70+I76+I89+I110+I114</f>
        <v>0</v>
      </c>
      <c r="J66" s="31">
        <f t="shared" si="6"/>
        <v>4128392</v>
      </c>
      <c r="K66" s="31">
        <f>K70+K76+K89+K110+K114</f>
        <v>4128392</v>
      </c>
      <c r="L66" s="31">
        <f>L70+L76+L89+L110+L114</f>
        <v>0</v>
      </c>
      <c r="M66" s="31">
        <f t="shared" si="7"/>
        <v>4290800</v>
      </c>
      <c r="N66" s="31">
        <f>N70+N76+N89+N110+N114</f>
        <v>4290800</v>
      </c>
      <c r="O66" s="31">
        <f>O70+O76+O89+O110+O114</f>
        <v>0</v>
      </c>
    </row>
    <row r="67" spans="1:15" s="5" customFormat="1" ht="20.25" x14ac:dyDescent="0.25">
      <c r="A67" s="7"/>
      <c r="B67" s="17"/>
      <c r="C67" s="41" t="s">
        <v>58</v>
      </c>
      <c r="D67" s="25">
        <f t="shared" si="4"/>
        <v>1063</v>
      </c>
      <c r="E67" s="25">
        <f>E71+E77+E90+E111+E115</f>
        <v>1063</v>
      </c>
      <c r="F67" s="25">
        <f>F71+F77+F90+F111</f>
        <v>0</v>
      </c>
      <c r="G67" s="25">
        <f t="shared" si="5"/>
        <v>1063</v>
      </c>
      <c r="H67" s="25">
        <f>H71+H77+H90+H111+H115</f>
        <v>1063</v>
      </c>
      <c r="I67" s="25">
        <f>I71+I77+I90+I111</f>
        <v>0</v>
      </c>
      <c r="J67" s="25">
        <f t="shared" si="6"/>
        <v>1063</v>
      </c>
      <c r="K67" s="25">
        <f>K71+K77+K90+K111+K115</f>
        <v>1063</v>
      </c>
      <c r="L67" s="25">
        <f>L71+L77+L90+L111</f>
        <v>0</v>
      </c>
      <c r="M67" s="25">
        <f t="shared" si="7"/>
        <v>1063</v>
      </c>
      <c r="N67" s="25">
        <f>N71+N77+N90+N111+N115</f>
        <v>1063</v>
      </c>
      <c r="O67" s="25">
        <f>O71+O77+O90+O111</f>
        <v>0</v>
      </c>
    </row>
    <row r="68" spans="1:15" s="5" customFormat="1" ht="20.25" x14ac:dyDescent="0.25">
      <c r="A68" s="7"/>
      <c r="B68" s="17"/>
      <c r="C68" s="43" t="s">
        <v>59</v>
      </c>
      <c r="D68" s="25">
        <f t="shared" si="4"/>
        <v>0</v>
      </c>
      <c r="E68" s="25">
        <f>E72+E78+E91+E112+E116</f>
        <v>0</v>
      </c>
      <c r="F68" s="25">
        <f>F72+F78+F91+F112</f>
        <v>0</v>
      </c>
      <c r="G68" s="25">
        <f t="shared" si="5"/>
        <v>0</v>
      </c>
      <c r="H68" s="25">
        <f>H72+H78+H91+H112+H116</f>
        <v>0</v>
      </c>
      <c r="I68" s="25">
        <f>I72+I78+I91+I112</f>
        <v>0</v>
      </c>
      <c r="J68" s="25">
        <f t="shared" si="6"/>
        <v>0</v>
      </c>
      <c r="K68" s="25">
        <f>K72+K78+K91+K112+K116</f>
        <v>0</v>
      </c>
      <c r="L68" s="25">
        <f>L72+L78+L91+L112</f>
        <v>0</v>
      </c>
      <c r="M68" s="25">
        <f t="shared" si="7"/>
        <v>0</v>
      </c>
      <c r="N68" s="25">
        <f>N72+N78+N91+N112+N116</f>
        <v>0</v>
      </c>
      <c r="O68" s="25">
        <f>O72+O78+O91+O112</f>
        <v>0</v>
      </c>
    </row>
    <row r="69" spans="1:15" ht="20.25" x14ac:dyDescent="0.25">
      <c r="B69" s="17"/>
      <c r="C69" s="43" t="s">
        <v>60</v>
      </c>
      <c r="D69" s="25">
        <f t="shared" si="4"/>
        <v>1063</v>
      </c>
      <c r="E69" s="25">
        <f>E73+E79+E92+E113+E117</f>
        <v>1063</v>
      </c>
      <c r="F69" s="25">
        <f>F73+F79+F92+F113</f>
        <v>0</v>
      </c>
      <c r="G69" s="25">
        <f t="shared" si="5"/>
        <v>1063</v>
      </c>
      <c r="H69" s="25">
        <f>H73+H79+H92+H113+H117</f>
        <v>1063</v>
      </c>
      <c r="I69" s="25">
        <f>I73+I79+I92+I113</f>
        <v>0</v>
      </c>
      <c r="J69" s="25">
        <f t="shared" si="6"/>
        <v>1063</v>
      </c>
      <c r="K69" s="25">
        <f>K73+K79+K92+K113+K117</f>
        <v>1063</v>
      </c>
      <c r="L69" s="25">
        <f>L73+L79+L92+L113</f>
        <v>0</v>
      </c>
      <c r="M69" s="25">
        <f t="shared" si="7"/>
        <v>1063</v>
      </c>
      <c r="N69" s="25">
        <f>N73+N79+N92+N113+N117</f>
        <v>1063</v>
      </c>
      <c r="O69" s="25">
        <f>O73+O79+O92+O113</f>
        <v>0</v>
      </c>
    </row>
    <row r="70" spans="1:15" ht="19.5" x14ac:dyDescent="0.25">
      <c r="B70" s="34" t="s">
        <v>159</v>
      </c>
      <c r="C70" s="46" t="s">
        <v>20</v>
      </c>
      <c r="D70" s="50">
        <f t="shared" si="4"/>
        <v>2630000</v>
      </c>
      <c r="E70" s="33">
        <f>SUM(E74:E75)</f>
        <v>2630000</v>
      </c>
      <c r="F70" s="33">
        <f>SUM(F74:F75)</f>
        <v>0</v>
      </c>
      <c r="G70" s="50">
        <f t="shared" si="5"/>
        <v>2900600</v>
      </c>
      <c r="H70" s="33">
        <f>SUM(H74:H75)</f>
        <v>2900600</v>
      </c>
      <c r="I70" s="33">
        <f>SUM(I74:I75)</f>
        <v>0</v>
      </c>
      <c r="J70" s="50">
        <f t="shared" si="6"/>
        <v>3190400</v>
      </c>
      <c r="K70" s="33">
        <f>SUM(K74:K75)</f>
        <v>3190400</v>
      </c>
      <c r="L70" s="33">
        <f>SUM(L74:L75)</f>
        <v>0</v>
      </c>
      <c r="M70" s="50">
        <f t="shared" si="7"/>
        <v>3343000</v>
      </c>
      <c r="N70" s="33">
        <f>SUM(N74:N75)</f>
        <v>3343000</v>
      </c>
      <c r="O70" s="33">
        <f>SUM(O74:O75)</f>
        <v>0</v>
      </c>
    </row>
    <row r="71" spans="1:15" ht="19.5" x14ac:dyDescent="0.25">
      <c r="B71" s="23"/>
      <c r="C71" s="47" t="s">
        <v>58</v>
      </c>
      <c r="D71" s="25">
        <f t="shared" si="4"/>
        <v>0</v>
      </c>
      <c r="E71" s="19">
        <f>SUM(E72:E73)</f>
        <v>0</v>
      </c>
      <c r="F71" s="19">
        <f>SUM(F72:F73)</f>
        <v>0</v>
      </c>
      <c r="G71" s="25">
        <f t="shared" si="5"/>
        <v>0</v>
      </c>
      <c r="H71" s="19">
        <f>SUM(H72:H73)</f>
        <v>0</v>
      </c>
      <c r="I71" s="19">
        <f>SUM(I72:I73)</f>
        <v>0</v>
      </c>
      <c r="J71" s="25">
        <f t="shared" si="6"/>
        <v>0</v>
      </c>
      <c r="K71" s="19">
        <f>SUM(K72:K73)</f>
        <v>0</v>
      </c>
      <c r="L71" s="19">
        <f>SUM(L72:L73)</f>
        <v>0</v>
      </c>
      <c r="M71" s="25">
        <f t="shared" si="7"/>
        <v>0</v>
      </c>
      <c r="N71" s="19">
        <f>SUM(N72:N73)</f>
        <v>0</v>
      </c>
      <c r="O71" s="19">
        <f>SUM(O72:O73)</f>
        <v>0</v>
      </c>
    </row>
    <row r="72" spans="1:15" ht="19.5" x14ac:dyDescent="0.25">
      <c r="B72" s="23"/>
      <c r="C72" s="48" t="s">
        <v>110</v>
      </c>
      <c r="D72" s="25">
        <f t="shared" ref="D72:D135" si="13">E72+F72</f>
        <v>0</v>
      </c>
      <c r="E72" s="20">
        <v>0</v>
      </c>
      <c r="F72" s="20">
        <v>0</v>
      </c>
      <c r="G72" s="25">
        <f t="shared" ref="G72:G135" si="14">H72+I72</f>
        <v>0</v>
      </c>
      <c r="H72" s="20">
        <v>0</v>
      </c>
      <c r="I72" s="20">
        <v>0</v>
      </c>
      <c r="J72" s="25">
        <f t="shared" ref="J72:J135" si="15">K72+L72</f>
        <v>0</v>
      </c>
      <c r="K72" s="20">
        <v>0</v>
      </c>
      <c r="L72" s="20">
        <v>0</v>
      </c>
      <c r="M72" s="25">
        <f t="shared" ref="M72:M135" si="16">N72+O72</f>
        <v>0</v>
      </c>
      <c r="N72" s="20">
        <v>0</v>
      </c>
      <c r="O72" s="20">
        <v>0</v>
      </c>
    </row>
    <row r="73" spans="1:15" ht="19.5" x14ac:dyDescent="0.25">
      <c r="B73" s="23"/>
      <c r="C73" s="48" t="s">
        <v>62</v>
      </c>
      <c r="D73" s="25">
        <f t="shared" si="13"/>
        <v>0</v>
      </c>
      <c r="E73" s="20">
        <v>0</v>
      </c>
      <c r="F73" s="20">
        <v>0</v>
      </c>
      <c r="G73" s="25">
        <f t="shared" si="14"/>
        <v>0</v>
      </c>
      <c r="H73" s="20">
        <v>0</v>
      </c>
      <c r="I73" s="20">
        <v>0</v>
      </c>
      <c r="J73" s="25">
        <f t="shared" si="15"/>
        <v>0</v>
      </c>
      <c r="K73" s="20">
        <v>0</v>
      </c>
      <c r="L73" s="20">
        <v>0</v>
      </c>
      <c r="M73" s="25">
        <f t="shared" si="16"/>
        <v>0</v>
      </c>
      <c r="N73" s="20">
        <v>0</v>
      </c>
      <c r="O73" s="20">
        <v>0</v>
      </c>
    </row>
    <row r="74" spans="1:15" ht="30" x14ac:dyDescent="0.25">
      <c r="B74" s="21"/>
      <c r="C74" s="45" t="s">
        <v>21</v>
      </c>
      <c r="D74" s="25">
        <f t="shared" si="13"/>
        <v>2510000</v>
      </c>
      <c r="E74" s="20">
        <v>2510000</v>
      </c>
      <c r="F74" s="20">
        <v>0</v>
      </c>
      <c r="G74" s="25">
        <f t="shared" si="14"/>
        <v>2779800</v>
      </c>
      <c r="H74" s="20">
        <v>2779800</v>
      </c>
      <c r="I74" s="20">
        <v>0</v>
      </c>
      <c r="J74" s="25">
        <f t="shared" si="15"/>
        <v>3069400</v>
      </c>
      <c r="K74" s="20">
        <f>3190400-121000</f>
        <v>3069400</v>
      </c>
      <c r="L74" s="20">
        <v>0</v>
      </c>
      <c r="M74" s="25">
        <f t="shared" si="16"/>
        <v>3221500</v>
      </c>
      <c r="N74" s="20">
        <v>3221500</v>
      </c>
      <c r="O74" s="20">
        <v>0</v>
      </c>
    </row>
    <row r="75" spans="1:15" ht="75" x14ac:dyDescent="0.25">
      <c r="B75" s="21"/>
      <c r="C75" s="45" t="s">
        <v>63</v>
      </c>
      <c r="D75" s="25">
        <f t="shared" si="13"/>
        <v>120000</v>
      </c>
      <c r="E75" s="20">
        <v>120000</v>
      </c>
      <c r="F75" s="20">
        <v>0</v>
      </c>
      <c r="G75" s="25">
        <f t="shared" si="14"/>
        <v>120800</v>
      </c>
      <c r="H75" s="20">
        <f>120800</f>
        <v>120800</v>
      </c>
      <c r="I75" s="20">
        <v>0</v>
      </c>
      <c r="J75" s="25">
        <f t="shared" si="15"/>
        <v>121000</v>
      </c>
      <c r="K75" s="20">
        <f>121000</f>
        <v>121000</v>
      </c>
      <c r="L75" s="20">
        <v>0</v>
      </c>
      <c r="M75" s="25">
        <f t="shared" si="16"/>
        <v>121500</v>
      </c>
      <c r="N75" s="20">
        <v>121500</v>
      </c>
      <c r="O75" s="20">
        <v>0</v>
      </c>
    </row>
    <row r="76" spans="1:15" ht="36" x14ac:dyDescent="0.25">
      <c r="B76" s="34" t="s">
        <v>160</v>
      </c>
      <c r="C76" s="46" t="s">
        <v>22</v>
      </c>
      <c r="D76" s="50">
        <f t="shared" si="13"/>
        <v>804900</v>
      </c>
      <c r="E76" s="33">
        <f>SUM(E80:E88)</f>
        <v>804900</v>
      </c>
      <c r="F76" s="33">
        <f>F80+F81+F82+F83+F84+F85+F86+F87+F88</f>
        <v>0</v>
      </c>
      <c r="G76" s="50">
        <f t="shared" si="14"/>
        <v>815600</v>
      </c>
      <c r="H76" s="33">
        <f>H80+H81+H82+H83+H84+H85+H86+H87+H88</f>
        <v>815600</v>
      </c>
      <c r="I76" s="33">
        <f>I80+I81+I82+I83+I84+I85+I86+I87+I88</f>
        <v>0</v>
      </c>
      <c r="J76" s="50">
        <f t="shared" si="15"/>
        <v>826100</v>
      </c>
      <c r="K76" s="33">
        <f>K80+K81+K82+K83+K84+K85+K86+K87+K88</f>
        <v>826100</v>
      </c>
      <c r="L76" s="33">
        <f>L80+L81+L82+L83+L84+L85+L86+L87+L88</f>
        <v>0</v>
      </c>
      <c r="M76" s="50">
        <f t="shared" si="16"/>
        <v>832300</v>
      </c>
      <c r="N76" s="33">
        <f>N80+N81+N82+N83+N84+N85+N86+N87+N88</f>
        <v>832300</v>
      </c>
      <c r="O76" s="33">
        <f>O80+O81+O82+O83+O84+O85+O86+O87+O88</f>
        <v>0</v>
      </c>
    </row>
    <row r="77" spans="1:15" ht="19.5" x14ac:dyDescent="0.25">
      <c r="B77" s="23"/>
      <c r="C77" s="47" t="s">
        <v>58</v>
      </c>
      <c r="D77" s="25">
        <f t="shared" si="13"/>
        <v>484</v>
      </c>
      <c r="E77" s="19">
        <f>SUM(E78:E79)</f>
        <v>484</v>
      </c>
      <c r="F77" s="19">
        <f>SUM(F78:F79)</f>
        <v>0</v>
      </c>
      <c r="G77" s="25">
        <f t="shared" si="14"/>
        <v>484</v>
      </c>
      <c r="H77" s="19">
        <f>SUM(H78:H79)</f>
        <v>484</v>
      </c>
      <c r="I77" s="19">
        <f>SUM(I78:I79)</f>
        <v>0</v>
      </c>
      <c r="J77" s="25">
        <f t="shared" si="15"/>
        <v>484</v>
      </c>
      <c r="K77" s="19">
        <f>SUM(K78:K79)</f>
        <v>484</v>
      </c>
      <c r="L77" s="19">
        <f>SUM(L78:L79)</f>
        <v>0</v>
      </c>
      <c r="M77" s="25">
        <f t="shared" si="16"/>
        <v>484</v>
      </c>
      <c r="N77" s="19">
        <f>SUM(N78:N79)</f>
        <v>484</v>
      </c>
      <c r="O77" s="19">
        <f>SUM(O78:O79)</f>
        <v>0</v>
      </c>
    </row>
    <row r="78" spans="1:15" ht="19.5" x14ac:dyDescent="0.25">
      <c r="B78" s="23"/>
      <c r="C78" s="48" t="s">
        <v>110</v>
      </c>
      <c r="D78" s="25">
        <f t="shared" si="13"/>
        <v>0</v>
      </c>
      <c r="E78" s="20">
        <v>0</v>
      </c>
      <c r="F78" s="20">
        <v>0</v>
      </c>
      <c r="G78" s="25">
        <f t="shared" si="14"/>
        <v>0</v>
      </c>
      <c r="H78" s="20">
        <v>0</v>
      </c>
      <c r="I78" s="20">
        <v>0</v>
      </c>
      <c r="J78" s="25">
        <f t="shared" si="15"/>
        <v>0</v>
      </c>
      <c r="K78" s="20">
        <v>0</v>
      </c>
      <c r="L78" s="20">
        <v>0</v>
      </c>
      <c r="M78" s="25">
        <f t="shared" si="16"/>
        <v>0</v>
      </c>
      <c r="N78" s="20">
        <v>0</v>
      </c>
      <c r="O78" s="20">
        <v>0</v>
      </c>
    </row>
    <row r="79" spans="1:15" ht="19.5" x14ac:dyDescent="0.25">
      <c r="B79" s="23"/>
      <c r="C79" s="48" t="s">
        <v>62</v>
      </c>
      <c r="D79" s="25">
        <f t="shared" si="13"/>
        <v>484</v>
      </c>
      <c r="E79" s="20">
        <v>484</v>
      </c>
      <c r="F79" s="20">
        <v>0</v>
      </c>
      <c r="G79" s="25">
        <f t="shared" si="14"/>
        <v>484</v>
      </c>
      <c r="H79" s="20">
        <v>484</v>
      </c>
      <c r="I79" s="20">
        <v>0</v>
      </c>
      <c r="J79" s="25">
        <f t="shared" si="15"/>
        <v>484</v>
      </c>
      <c r="K79" s="20">
        <v>484</v>
      </c>
      <c r="L79" s="20">
        <v>0</v>
      </c>
      <c r="M79" s="25">
        <f t="shared" si="16"/>
        <v>484</v>
      </c>
      <c r="N79" s="20">
        <v>484</v>
      </c>
      <c r="O79" s="20">
        <v>0</v>
      </c>
    </row>
    <row r="80" spans="1:15" ht="30" x14ac:dyDescent="0.25">
      <c r="B80" s="21"/>
      <c r="C80" s="45" t="s">
        <v>23</v>
      </c>
      <c r="D80" s="25">
        <f t="shared" si="13"/>
        <v>351000</v>
      </c>
      <c r="E80" s="20">
        <v>351000</v>
      </c>
      <c r="F80" s="20">
        <v>0</v>
      </c>
      <c r="G80" s="25">
        <f t="shared" si="14"/>
        <v>352800</v>
      </c>
      <c r="H80" s="20">
        <v>352800</v>
      </c>
      <c r="I80" s="20">
        <v>0</v>
      </c>
      <c r="J80" s="25">
        <f t="shared" si="15"/>
        <v>357300</v>
      </c>
      <c r="K80" s="20">
        <v>357300</v>
      </c>
      <c r="L80" s="20">
        <v>0</v>
      </c>
      <c r="M80" s="25">
        <f t="shared" si="16"/>
        <v>360000</v>
      </c>
      <c r="N80" s="20">
        <v>360000</v>
      </c>
      <c r="O80" s="20">
        <v>0</v>
      </c>
    </row>
    <row r="81" spans="2:15" ht="19.5" x14ac:dyDescent="0.25">
      <c r="B81" s="21"/>
      <c r="C81" s="45" t="s">
        <v>32</v>
      </c>
      <c r="D81" s="25">
        <f t="shared" si="13"/>
        <v>281400</v>
      </c>
      <c r="E81" s="20">
        <f>275700+5700</f>
        <v>281400</v>
      </c>
      <c r="F81" s="20">
        <v>0</v>
      </c>
      <c r="G81" s="25">
        <f t="shared" si="14"/>
        <v>290500</v>
      </c>
      <c r="H81" s="20">
        <f>281900+8600</f>
        <v>290500</v>
      </c>
      <c r="I81" s="20">
        <v>0</v>
      </c>
      <c r="J81" s="25">
        <f t="shared" si="15"/>
        <v>296500</v>
      </c>
      <c r="K81" s="20">
        <f>286800+9700</f>
        <v>296500</v>
      </c>
      <c r="L81" s="20">
        <v>0</v>
      </c>
      <c r="M81" s="25">
        <f t="shared" si="16"/>
        <v>300000</v>
      </c>
      <c r="N81" s="20">
        <v>300000</v>
      </c>
      <c r="O81" s="20">
        <v>0</v>
      </c>
    </row>
    <row r="82" spans="2:15" ht="30" x14ac:dyDescent="0.25">
      <c r="B82" s="21"/>
      <c r="C82" s="45" t="s">
        <v>31</v>
      </c>
      <c r="D82" s="25">
        <f t="shared" si="13"/>
        <v>126000</v>
      </c>
      <c r="E82" s="20">
        <v>126000</v>
      </c>
      <c r="F82" s="20">
        <v>0</v>
      </c>
      <c r="G82" s="25">
        <f t="shared" si="14"/>
        <v>126000</v>
      </c>
      <c r="H82" s="20">
        <v>126000</v>
      </c>
      <c r="I82" s="20">
        <v>0</v>
      </c>
      <c r="J82" s="25">
        <f t="shared" si="15"/>
        <v>126000</v>
      </c>
      <c r="K82" s="20">
        <v>126000</v>
      </c>
      <c r="L82" s="20">
        <v>0</v>
      </c>
      <c r="M82" s="25">
        <f t="shared" si="16"/>
        <v>126000</v>
      </c>
      <c r="N82" s="20">
        <v>126000</v>
      </c>
      <c r="O82" s="20">
        <v>0</v>
      </c>
    </row>
    <row r="83" spans="2:15" ht="19.5" x14ac:dyDescent="0.25">
      <c r="B83" s="21"/>
      <c r="C83" s="45" t="s">
        <v>30</v>
      </c>
      <c r="D83" s="25">
        <f t="shared" si="13"/>
        <v>0</v>
      </c>
      <c r="E83" s="20">
        <v>0</v>
      </c>
      <c r="F83" s="20">
        <v>0</v>
      </c>
      <c r="G83" s="25">
        <f t="shared" si="14"/>
        <v>0</v>
      </c>
      <c r="H83" s="20">
        <v>0</v>
      </c>
      <c r="I83" s="20">
        <v>0</v>
      </c>
      <c r="J83" s="25">
        <f t="shared" si="15"/>
        <v>0</v>
      </c>
      <c r="K83" s="20">
        <v>0</v>
      </c>
      <c r="L83" s="20">
        <v>0</v>
      </c>
      <c r="M83" s="25">
        <f t="shared" si="16"/>
        <v>0</v>
      </c>
      <c r="N83" s="20">
        <v>0</v>
      </c>
      <c r="O83" s="20">
        <v>0</v>
      </c>
    </row>
    <row r="84" spans="2:15" ht="30" x14ac:dyDescent="0.25">
      <c r="B84" s="21"/>
      <c r="C84" s="45" t="s">
        <v>24</v>
      </c>
      <c r="D84" s="25">
        <f t="shared" si="13"/>
        <v>25000</v>
      </c>
      <c r="E84" s="20">
        <v>25000</v>
      </c>
      <c r="F84" s="20">
        <v>0</v>
      </c>
      <c r="G84" s="25">
        <f t="shared" si="14"/>
        <v>25000</v>
      </c>
      <c r="H84" s="20">
        <v>25000</v>
      </c>
      <c r="I84" s="20">
        <v>0</v>
      </c>
      <c r="J84" s="25">
        <f t="shared" si="15"/>
        <v>25000</v>
      </c>
      <c r="K84" s="20">
        <v>25000</v>
      </c>
      <c r="L84" s="20">
        <v>0</v>
      </c>
      <c r="M84" s="25">
        <f t="shared" si="16"/>
        <v>25000</v>
      </c>
      <c r="N84" s="20">
        <v>25000</v>
      </c>
      <c r="O84" s="20">
        <v>0</v>
      </c>
    </row>
    <row r="85" spans="2:15" ht="30" x14ac:dyDescent="0.25">
      <c r="B85" s="21"/>
      <c r="C85" s="45" t="s">
        <v>29</v>
      </c>
      <c r="D85" s="25">
        <f t="shared" si="13"/>
        <v>15000</v>
      </c>
      <c r="E85" s="20">
        <v>15000</v>
      </c>
      <c r="F85" s="20">
        <v>0</v>
      </c>
      <c r="G85" s="25">
        <f t="shared" si="14"/>
        <v>15000</v>
      </c>
      <c r="H85" s="20">
        <v>15000</v>
      </c>
      <c r="I85" s="20">
        <v>0</v>
      </c>
      <c r="J85" s="25">
        <f t="shared" si="15"/>
        <v>15000</v>
      </c>
      <c r="K85" s="20">
        <v>15000</v>
      </c>
      <c r="L85" s="20">
        <v>0</v>
      </c>
      <c r="M85" s="25">
        <f t="shared" si="16"/>
        <v>15000</v>
      </c>
      <c r="N85" s="20">
        <v>15000</v>
      </c>
      <c r="O85" s="20">
        <v>0</v>
      </c>
    </row>
    <row r="86" spans="2:15" ht="45" x14ac:dyDescent="0.25">
      <c r="B86" s="21"/>
      <c r="C86" s="45" t="s">
        <v>28</v>
      </c>
      <c r="D86" s="25">
        <f t="shared" si="13"/>
        <v>1300</v>
      </c>
      <c r="E86" s="20">
        <v>1300</v>
      </c>
      <c r="F86" s="20">
        <v>0</v>
      </c>
      <c r="G86" s="25">
        <f t="shared" si="14"/>
        <v>1300</v>
      </c>
      <c r="H86" s="20">
        <v>1300</v>
      </c>
      <c r="I86" s="20">
        <v>0</v>
      </c>
      <c r="J86" s="25">
        <f t="shared" si="15"/>
        <v>1300</v>
      </c>
      <c r="K86" s="20">
        <v>1300</v>
      </c>
      <c r="L86" s="20">
        <v>0</v>
      </c>
      <c r="M86" s="25">
        <f t="shared" si="16"/>
        <v>1300</v>
      </c>
      <c r="N86" s="20">
        <v>1300</v>
      </c>
      <c r="O86" s="20">
        <v>0</v>
      </c>
    </row>
    <row r="87" spans="2:15" ht="19.5" x14ac:dyDescent="0.25">
      <c r="B87" s="21"/>
      <c r="C87" s="45" t="s">
        <v>25</v>
      </c>
      <c r="D87" s="25">
        <f t="shared" si="13"/>
        <v>4900</v>
      </c>
      <c r="E87" s="20">
        <v>4900</v>
      </c>
      <c r="F87" s="20">
        <v>0</v>
      </c>
      <c r="G87" s="25">
        <f t="shared" si="14"/>
        <v>4700</v>
      </c>
      <c r="H87" s="20">
        <v>4700</v>
      </c>
      <c r="I87" s="20">
        <v>0</v>
      </c>
      <c r="J87" s="25">
        <f t="shared" si="15"/>
        <v>4700</v>
      </c>
      <c r="K87" s="20">
        <v>4700</v>
      </c>
      <c r="L87" s="20">
        <v>0</v>
      </c>
      <c r="M87" s="25">
        <f t="shared" si="16"/>
        <v>4700</v>
      </c>
      <c r="N87" s="20">
        <v>4700</v>
      </c>
      <c r="O87" s="20">
        <v>0</v>
      </c>
    </row>
    <row r="88" spans="2:15" ht="19.5" x14ac:dyDescent="0.25">
      <c r="B88" s="21"/>
      <c r="C88" s="45" t="s">
        <v>26</v>
      </c>
      <c r="D88" s="25">
        <f t="shared" si="13"/>
        <v>300</v>
      </c>
      <c r="E88" s="20">
        <v>300</v>
      </c>
      <c r="F88" s="20">
        <v>0</v>
      </c>
      <c r="G88" s="25">
        <f t="shared" si="14"/>
        <v>300</v>
      </c>
      <c r="H88" s="20">
        <v>300</v>
      </c>
      <c r="I88" s="20">
        <v>0</v>
      </c>
      <c r="J88" s="25">
        <f t="shared" si="15"/>
        <v>300</v>
      </c>
      <c r="K88" s="20">
        <v>300</v>
      </c>
      <c r="L88" s="20">
        <v>0</v>
      </c>
      <c r="M88" s="25">
        <f t="shared" si="16"/>
        <v>300</v>
      </c>
      <c r="N88" s="20">
        <v>300</v>
      </c>
      <c r="O88" s="20">
        <v>0</v>
      </c>
    </row>
    <row r="89" spans="2:15" ht="36.6" customHeight="1" x14ac:dyDescent="0.25">
      <c r="B89" s="34" t="s">
        <v>161</v>
      </c>
      <c r="C89" s="46" t="s">
        <v>27</v>
      </c>
      <c r="D89" s="50">
        <f t="shared" si="13"/>
        <v>39800</v>
      </c>
      <c r="E89" s="33">
        <f>SUM(E93:E109)</f>
        <v>39800</v>
      </c>
      <c r="F89" s="33">
        <f>SUM(F93:F109)</f>
        <v>0</v>
      </c>
      <c r="G89" s="50">
        <f t="shared" si="14"/>
        <v>40900</v>
      </c>
      <c r="H89" s="33">
        <f>SUM(H93:H109)</f>
        <v>40900</v>
      </c>
      <c r="I89" s="33">
        <f>SUM(I93:I109)</f>
        <v>0</v>
      </c>
      <c r="J89" s="50">
        <f t="shared" si="15"/>
        <v>44592</v>
      </c>
      <c r="K89" s="33">
        <f>SUM(K93:K109)</f>
        <v>44592</v>
      </c>
      <c r="L89" s="33">
        <f>SUM(L93:L109)</f>
        <v>0</v>
      </c>
      <c r="M89" s="50">
        <f t="shared" si="16"/>
        <v>48200</v>
      </c>
      <c r="N89" s="33">
        <f>SUM(N93:N109)</f>
        <v>48200</v>
      </c>
      <c r="O89" s="33">
        <f>SUM(O93:O109)</f>
        <v>0</v>
      </c>
    </row>
    <row r="90" spans="2:15" ht="19.5" x14ac:dyDescent="0.25">
      <c r="B90" s="23"/>
      <c r="C90" s="47" t="s">
        <v>58</v>
      </c>
      <c r="D90" s="25">
        <f t="shared" si="13"/>
        <v>25</v>
      </c>
      <c r="E90" s="19">
        <f>SUM(E91:E92)</f>
        <v>25</v>
      </c>
      <c r="F90" s="19">
        <f>SUM(F91:F92)</f>
        <v>0</v>
      </c>
      <c r="G90" s="25">
        <f t="shared" si="14"/>
        <v>25</v>
      </c>
      <c r="H90" s="19">
        <f>SUM(H91:H92)</f>
        <v>25</v>
      </c>
      <c r="I90" s="19">
        <f>SUM(I91:I92)</f>
        <v>0</v>
      </c>
      <c r="J90" s="25">
        <f t="shared" si="15"/>
        <v>25</v>
      </c>
      <c r="K90" s="19">
        <f>SUM(K91:K92)</f>
        <v>25</v>
      </c>
      <c r="L90" s="19">
        <f>SUM(L91:L92)</f>
        <v>0</v>
      </c>
      <c r="M90" s="25">
        <f t="shared" si="16"/>
        <v>25</v>
      </c>
      <c r="N90" s="19">
        <f>SUM(N91:N92)</f>
        <v>25</v>
      </c>
      <c r="O90" s="19">
        <f>SUM(O91:O92)</f>
        <v>0</v>
      </c>
    </row>
    <row r="91" spans="2:15" ht="19.5" x14ac:dyDescent="0.25">
      <c r="B91" s="23"/>
      <c r="C91" s="48" t="s">
        <v>110</v>
      </c>
      <c r="D91" s="25">
        <f t="shared" si="13"/>
        <v>0</v>
      </c>
      <c r="E91" s="20">
        <v>0</v>
      </c>
      <c r="F91" s="20">
        <v>0</v>
      </c>
      <c r="G91" s="25">
        <f t="shared" si="14"/>
        <v>0</v>
      </c>
      <c r="H91" s="20">
        <v>0</v>
      </c>
      <c r="I91" s="20">
        <v>0</v>
      </c>
      <c r="J91" s="25">
        <f t="shared" si="15"/>
        <v>0</v>
      </c>
      <c r="K91" s="20">
        <v>0</v>
      </c>
      <c r="L91" s="20">
        <v>0</v>
      </c>
      <c r="M91" s="25">
        <f t="shared" si="16"/>
        <v>0</v>
      </c>
      <c r="N91" s="20">
        <v>0</v>
      </c>
      <c r="O91" s="20">
        <v>0</v>
      </c>
    </row>
    <row r="92" spans="2:15" ht="19.5" x14ac:dyDescent="0.25">
      <c r="B92" s="23"/>
      <c r="C92" s="48" t="s">
        <v>62</v>
      </c>
      <c r="D92" s="25">
        <f t="shared" si="13"/>
        <v>25</v>
      </c>
      <c r="E92" s="20">
        <v>25</v>
      </c>
      <c r="F92" s="20">
        <v>0</v>
      </c>
      <c r="G92" s="25">
        <f t="shared" si="14"/>
        <v>25</v>
      </c>
      <c r="H92" s="20">
        <v>25</v>
      </c>
      <c r="I92" s="20">
        <v>0</v>
      </c>
      <c r="J92" s="25">
        <f t="shared" si="15"/>
        <v>25</v>
      </c>
      <c r="K92" s="20">
        <v>25</v>
      </c>
      <c r="L92" s="20">
        <v>0</v>
      </c>
      <c r="M92" s="25">
        <f t="shared" si="16"/>
        <v>25</v>
      </c>
      <c r="N92" s="20">
        <v>25</v>
      </c>
      <c r="O92" s="20">
        <v>0</v>
      </c>
    </row>
    <row r="93" spans="2:15" ht="30" x14ac:dyDescent="0.25">
      <c r="B93" s="21"/>
      <c r="C93" s="45" t="s">
        <v>266</v>
      </c>
      <c r="D93" s="25">
        <f t="shared" si="13"/>
        <v>1400</v>
      </c>
      <c r="E93" s="24">
        <f>1900-500</f>
        <v>1400</v>
      </c>
      <c r="F93" s="24">
        <v>0</v>
      </c>
      <c r="G93" s="25">
        <f t="shared" si="14"/>
        <v>1400</v>
      </c>
      <c r="H93" s="24">
        <v>1400</v>
      </c>
      <c r="I93" s="24">
        <v>0</v>
      </c>
      <c r="J93" s="25">
        <f t="shared" si="15"/>
        <v>1900</v>
      </c>
      <c r="K93" s="24">
        <v>1900</v>
      </c>
      <c r="L93" s="24">
        <v>0</v>
      </c>
      <c r="M93" s="25">
        <f t="shared" si="16"/>
        <v>2000</v>
      </c>
      <c r="N93" s="24">
        <v>2000</v>
      </c>
      <c r="O93" s="24">
        <v>0</v>
      </c>
    </row>
    <row r="94" spans="2:15" ht="19.5" x14ac:dyDescent="0.25">
      <c r="B94" s="21"/>
      <c r="C94" s="45" t="s">
        <v>124</v>
      </c>
      <c r="D94" s="25">
        <f t="shared" si="13"/>
        <v>4000</v>
      </c>
      <c r="E94" s="24">
        <v>4000</v>
      </c>
      <c r="F94" s="24">
        <v>0</v>
      </c>
      <c r="G94" s="25">
        <f t="shared" si="14"/>
        <v>4300</v>
      </c>
      <c r="H94" s="24">
        <v>4300</v>
      </c>
      <c r="I94" s="24">
        <v>0</v>
      </c>
      <c r="J94" s="25">
        <f t="shared" si="15"/>
        <v>4500</v>
      </c>
      <c r="K94" s="24">
        <v>4500</v>
      </c>
      <c r="L94" s="24">
        <v>0</v>
      </c>
      <c r="M94" s="25">
        <f t="shared" si="16"/>
        <v>4500</v>
      </c>
      <c r="N94" s="24">
        <v>4500</v>
      </c>
      <c r="O94" s="24">
        <v>0</v>
      </c>
    </row>
    <row r="95" spans="2:15" ht="19.5" x14ac:dyDescent="0.25">
      <c r="B95" s="21"/>
      <c r="C95" s="45" t="s">
        <v>125</v>
      </c>
      <c r="D95" s="25">
        <f t="shared" si="13"/>
        <v>3650</v>
      </c>
      <c r="E95" s="24">
        <v>3650</v>
      </c>
      <c r="F95" s="24">
        <v>0</v>
      </c>
      <c r="G95" s="25">
        <f t="shared" si="14"/>
        <v>3800</v>
      </c>
      <c r="H95" s="24">
        <v>3800</v>
      </c>
      <c r="I95" s="24">
        <v>0</v>
      </c>
      <c r="J95" s="25">
        <f t="shared" si="15"/>
        <v>5000</v>
      </c>
      <c r="K95" s="24">
        <v>5000</v>
      </c>
      <c r="L95" s="24">
        <v>0</v>
      </c>
      <c r="M95" s="25">
        <f t="shared" si="16"/>
        <v>5000</v>
      </c>
      <c r="N95" s="24">
        <v>5000</v>
      </c>
      <c r="O95" s="24">
        <v>0</v>
      </c>
    </row>
    <row r="96" spans="2:15" ht="19.5" x14ac:dyDescent="0.25">
      <c r="B96" s="21"/>
      <c r="C96" s="45" t="s">
        <v>126</v>
      </c>
      <c r="D96" s="25">
        <f t="shared" si="13"/>
        <v>40</v>
      </c>
      <c r="E96" s="24">
        <v>40</v>
      </c>
      <c r="F96" s="24">
        <v>0</v>
      </c>
      <c r="G96" s="25">
        <f t="shared" si="14"/>
        <v>40</v>
      </c>
      <c r="H96" s="24">
        <v>40</v>
      </c>
      <c r="I96" s="24">
        <v>0</v>
      </c>
      <c r="J96" s="25">
        <f t="shared" si="15"/>
        <v>40</v>
      </c>
      <c r="K96" s="24">
        <v>40</v>
      </c>
      <c r="L96" s="24">
        <v>0</v>
      </c>
      <c r="M96" s="25">
        <f t="shared" si="16"/>
        <v>40</v>
      </c>
      <c r="N96" s="24">
        <v>40</v>
      </c>
      <c r="O96" s="24">
        <v>0</v>
      </c>
    </row>
    <row r="97" spans="1:15" ht="19.5" x14ac:dyDescent="0.25">
      <c r="B97" s="21"/>
      <c r="C97" s="45" t="s">
        <v>127</v>
      </c>
      <c r="D97" s="25">
        <f t="shared" si="13"/>
        <v>6300</v>
      </c>
      <c r="E97" s="24">
        <v>6300</v>
      </c>
      <c r="F97" s="24">
        <v>0</v>
      </c>
      <c r="G97" s="25">
        <f t="shared" si="14"/>
        <v>6300</v>
      </c>
      <c r="H97" s="24">
        <v>6300</v>
      </c>
      <c r="I97" s="24">
        <v>0</v>
      </c>
      <c r="J97" s="25">
        <f t="shared" si="15"/>
        <v>6800</v>
      </c>
      <c r="K97" s="24">
        <v>6800</v>
      </c>
      <c r="L97" s="24">
        <v>0</v>
      </c>
      <c r="M97" s="25">
        <f t="shared" si="16"/>
        <v>6800</v>
      </c>
      <c r="N97" s="24">
        <v>6800</v>
      </c>
      <c r="O97" s="24">
        <v>0</v>
      </c>
    </row>
    <row r="98" spans="1:15" ht="19.5" x14ac:dyDescent="0.25">
      <c r="B98" s="21"/>
      <c r="C98" s="45" t="s">
        <v>128</v>
      </c>
      <c r="D98" s="25">
        <f t="shared" si="13"/>
        <v>5900</v>
      </c>
      <c r="E98" s="24">
        <f>4100+1800</f>
        <v>5900</v>
      </c>
      <c r="F98" s="24">
        <v>0</v>
      </c>
      <c r="G98" s="25">
        <f t="shared" si="14"/>
        <v>5900</v>
      </c>
      <c r="H98" s="24">
        <f>4100+1800</f>
        <v>5900</v>
      </c>
      <c r="I98" s="24">
        <v>0</v>
      </c>
      <c r="J98" s="25">
        <f t="shared" si="15"/>
        <v>5900</v>
      </c>
      <c r="K98" s="24">
        <f>4100+1800</f>
        <v>5900</v>
      </c>
      <c r="L98" s="24">
        <v>0</v>
      </c>
      <c r="M98" s="25">
        <f t="shared" si="16"/>
        <v>6300</v>
      </c>
      <c r="N98" s="24">
        <v>6300</v>
      </c>
      <c r="O98" s="24">
        <v>0</v>
      </c>
    </row>
    <row r="99" spans="1:15" ht="19.5" x14ac:dyDescent="0.25">
      <c r="B99" s="21"/>
      <c r="C99" s="45" t="s">
        <v>129</v>
      </c>
      <c r="D99" s="25">
        <f t="shared" si="13"/>
        <v>50</v>
      </c>
      <c r="E99" s="24">
        <v>50</v>
      </c>
      <c r="F99" s="24">
        <v>0</v>
      </c>
      <c r="G99" s="25">
        <f t="shared" si="14"/>
        <v>60</v>
      </c>
      <c r="H99" s="24">
        <v>60</v>
      </c>
      <c r="I99" s="24">
        <v>0</v>
      </c>
      <c r="J99" s="25">
        <f t="shared" si="15"/>
        <v>60</v>
      </c>
      <c r="K99" s="24">
        <v>60</v>
      </c>
      <c r="L99" s="24">
        <v>0</v>
      </c>
      <c r="M99" s="25">
        <f t="shared" si="16"/>
        <v>60</v>
      </c>
      <c r="N99" s="24">
        <v>60</v>
      </c>
      <c r="O99" s="24">
        <v>0</v>
      </c>
    </row>
    <row r="100" spans="1:15" ht="19.5" x14ac:dyDescent="0.25">
      <c r="B100" s="21"/>
      <c r="C100" s="45" t="s">
        <v>130</v>
      </c>
      <c r="D100" s="25">
        <f t="shared" si="13"/>
        <v>660</v>
      </c>
      <c r="E100" s="24">
        <v>660</v>
      </c>
      <c r="F100" s="24">
        <v>0</v>
      </c>
      <c r="G100" s="25">
        <f t="shared" si="14"/>
        <v>660</v>
      </c>
      <c r="H100" s="24">
        <v>660</v>
      </c>
      <c r="I100" s="24">
        <v>0</v>
      </c>
      <c r="J100" s="25">
        <f t="shared" si="15"/>
        <v>700</v>
      </c>
      <c r="K100" s="24">
        <v>700</v>
      </c>
      <c r="L100" s="24">
        <v>0</v>
      </c>
      <c r="M100" s="25">
        <f t="shared" si="16"/>
        <v>700</v>
      </c>
      <c r="N100" s="24">
        <v>700</v>
      </c>
      <c r="O100" s="24">
        <v>0</v>
      </c>
    </row>
    <row r="101" spans="1:15" ht="19.5" x14ac:dyDescent="0.25">
      <c r="B101" s="21"/>
      <c r="C101" s="45" t="s">
        <v>131</v>
      </c>
      <c r="D101" s="25">
        <f t="shared" si="13"/>
        <v>9900</v>
      </c>
      <c r="E101" s="24">
        <v>9900</v>
      </c>
      <c r="F101" s="24">
        <v>0</v>
      </c>
      <c r="G101" s="25">
        <f t="shared" si="14"/>
        <v>9900</v>
      </c>
      <c r="H101" s="24">
        <v>9900</v>
      </c>
      <c r="I101" s="24">
        <v>0</v>
      </c>
      <c r="J101" s="25">
        <f t="shared" si="15"/>
        <v>10712</v>
      </c>
      <c r="K101" s="24">
        <f>11000-288</f>
        <v>10712</v>
      </c>
      <c r="L101" s="24">
        <v>0</v>
      </c>
      <c r="M101" s="25">
        <f t="shared" si="16"/>
        <v>13500</v>
      </c>
      <c r="N101" s="24">
        <v>13500</v>
      </c>
      <c r="O101" s="24">
        <v>0</v>
      </c>
    </row>
    <row r="102" spans="1:15" ht="30" x14ac:dyDescent="0.25">
      <c r="B102" s="21"/>
      <c r="C102" s="45" t="s">
        <v>132</v>
      </c>
      <c r="D102" s="25">
        <f t="shared" si="13"/>
        <v>2700</v>
      </c>
      <c r="E102" s="24">
        <v>2700</v>
      </c>
      <c r="F102" s="24">
        <v>0</v>
      </c>
      <c r="G102" s="25">
        <f t="shared" si="14"/>
        <v>2900</v>
      </c>
      <c r="H102" s="24">
        <v>2900</v>
      </c>
      <c r="I102" s="24">
        <v>0</v>
      </c>
      <c r="J102" s="25">
        <f t="shared" si="15"/>
        <v>3100</v>
      </c>
      <c r="K102" s="24">
        <v>3100</v>
      </c>
      <c r="L102" s="24">
        <v>0</v>
      </c>
      <c r="M102" s="25">
        <f t="shared" si="16"/>
        <v>3200</v>
      </c>
      <c r="N102" s="24">
        <v>3200</v>
      </c>
      <c r="O102" s="24">
        <v>0</v>
      </c>
    </row>
    <row r="103" spans="1:15" ht="19.5" x14ac:dyDescent="0.25">
      <c r="B103" s="21"/>
      <c r="C103" s="45" t="s">
        <v>133</v>
      </c>
      <c r="D103" s="25">
        <f t="shared" si="13"/>
        <v>1000</v>
      </c>
      <c r="E103" s="24">
        <v>1000</v>
      </c>
      <c r="F103" s="24">
        <v>0</v>
      </c>
      <c r="G103" s="25">
        <f t="shared" si="14"/>
        <v>1200</v>
      </c>
      <c r="H103" s="24">
        <v>1200</v>
      </c>
      <c r="I103" s="24">
        <v>0</v>
      </c>
      <c r="J103" s="25">
        <f t="shared" si="15"/>
        <v>1300</v>
      </c>
      <c r="K103" s="24">
        <v>1300</v>
      </c>
      <c r="L103" s="24">
        <v>0</v>
      </c>
      <c r="M103" s="25">
        <f t="shared" si="16"/>
        <v>1300</v>
      </c>
      <c r="N103" s="24">
        <v>1300</v>
      </c>
      <c r="O103" s="24">
        <v>0</v>
      </c>
    </row>
    <row r="104" spans="1:15" ht="30" x14ac:dyDescent="0.25">
      <c r="B104" s="21"/>
      <c r="C104" s="45" t="s">
        <v>134</v>
      </c>
      <c r="D104" s="25">
        <f t="shared" si="13"/>
        <v>2800</v>
      </c>
      <c r="E104" s="24">
        <v>2800</v>
      </c>
      <c r="F104" s="24">
        <v>0</v>
      </c>
      <c r="G104" s="25">
        <f t="shared" si="14"/>
        <v>2800</v>
      </c>
      <c r="H104" s="24">
        <v>2800</v>
      </c>
      <c r="I104" s="24">
        <v>0</v>
      </c>
      <c r="J104" s="25">
        <f t="shared" si="15"/>
        <v>2900</v>
      </c>
      <c r="K104" s="24">
        <v>2900</v>
      </c>
      <c r="L104" s="24">
        <v>0</v>
      </c>
      <c r="M104" s="25">
        <f t="shared" si="16"/>
        <v>3000</v>
      </c>
      <c r="N104" s="24">
        <v>3000</v>
      </c>
      <c r="O104" s="24">
        <v>0</v>
      </c>
    </row>
    <row r="105" spans="1:15" ht="30" x14ac:dyDescent="0.25">
      <c r="B105" s="21"/>
      <c r="C105" s="45" t="s">
        <v>255</v>
      </c>
      <c r="D105" s="25">
        <f t="shared" si="13"/>
        <v>260</v>
      </c>
      <c r="E105" s="24">
        <v>260</v>
      </c>
      <c r="F105" s="24">
        <v>0</v>
      </c>
      <c r="G105" s="25">
        <f t="shared" si="14"/>
        <v>260</v>
      </c>
      <c r="H105" s="24">
        <v>260</v>
      </c>
      <c r="I105" s="24">
        <v>0</v>
      </c>
      <c r="J105" s="25">
        <f t="shared" si="15"/>
        <v>300</v>
      </c>
      <c r="K105" s="24">
        <v>300</v>
      </c>
      <c r="L105" s="24">
        <v>0</v>
      </c>
      <c r="M105" s="25">
        <f t="shared" si="16"/>
        <v>400</v>
      </c>
      <c r="N105" s="24">
        <v>400</v>
      </c>
      <c r="O105" s="24">
        <v>0</v>
      </c>
    </row>
    <row r="106" spans="1:15" ht="45" x14ac:dyDescent="0.25">
      <c r="B106" s="21"/>
      <c r="C106" s="45" t="s">
        <v>256</v>
      </c>
      <c r="D106" s="25">
        <f t="shared" si="13"/>
        <v>260</v>
      </c>
      <c r="E106" s="24">
        <v>260</v>
      </c>
      <c r="F106" s="24">
        <v>0</v>
      </c>
      <c r="G106" s="25">
        <f t="shared" si="14"/>
        <v>380</v>
      </c>
      <c r="H106" s="24">
        <v>380</v>
      </c>
      <c r="I106" s="24">
        <v>0</v>
      </c>
      <c r="J106" s="25">
        <f t="shared" si="15"/>
        <v>380</v>
      </c>
      <c r="K106" s="24">
        <v>380</v>
      </c>
      <c r="L106" s="24">
        <v>0</v>
      </c>
      <c r="M106" s="25">
        <f t="shared" si="16"/>
        <v>400</v>
      </c>
      <c r="N106" s="24">
        <v>400</v>
      </c>
      <c r="O106" s="24">
        <v>0</v>
      </c>
    </row>
    <row r="107" spans="1:15" ht="27" customHeight="1" x14ac:dyDescent="0.25">
      <c r="A107" s="30"/>
      <c r="B107" s="21"/>
      <c r="C107" s="45" t="s">
        <v>248</v>
      </c>
      <c r="D107" s="25">
        <f t="shared" si="13"/>
        <v>880</v>
      </c>
      <c r="E107" s="24">
        <v>880</v>
      </c>
      <c r="F107" s="24">
        <v>0</v>
      </c>
      <c r="G107" s="25">
        <f t="shared" si="14"/>
        <v>1000</v>
      </c>
      <c r="H107" s="24">
        <v>1000</v>
      </c>
      <c r="I107" s="24">
        <v>0</v>
      </c>
      <c r="J107" s="25">
        <f t="shared" si="15"/>
        <v>1000</v>
      </c>
      <c r="K107" s="24">
        <v>1000</v>
      </c>
      <c r="L107" s="24">
        <v>0</v>
      </c>
      <c r="M107" s="25">
        <f t="shared" si="16"/>
        <v>1000</v>
      </c>
      <c r="N107" s="24">
        <v>1000</v>
      </c>
      <c r="O107" s="24">
        <v>0</v>
      </c>
    </row>
    <row r="108" spans="1:15" ht="33.6" customHeight="1" x14ac:dyDescent="0.25">
      <c r="A108" s="30"/>
      <c r="B108" s="21"/>
      <c r="C108" s="45" t="s">
        <v>249</v>
      </c>
      <c r="D108" s="25">
        <f t="shared" si="13"/>
        <v>0</v>
      </c>
      <c r="E108" s="24">
        <v>0</v>
      </c>
      <c r="F108" s="24">
        <v>0</v>
      </c>
      <c r="G108" s="25">
        <f t="shared" si="14"/>
        <v>0</v>
      </c>
      <c r="H108" s="24">
        <v>0</v>
      </c>
      <c r="I108" s="24">
        <v>0</v>
      </c>
      <c r="J108" s="25">
        <f t="shared" si="15"/>
        <v>0</v>
      </c>
      <c r="K108" s="24">
        <v>0</v>
      </c>
      <c r="L108" s="24">
        <v>0</v>
      </c>
      <c r="M108" s="25">
        <f t="shared" si="16"/>
        <v>0</v>
      </c>
      <c r="N108" s="24">
        <v>0</v>
      </c>
      <c r="O108" s="24">
        <v>0</v>
      </c>
    </row>
    <row r="109" spans="1:15" ht="38.1" customHeight="1" x14ac:dyDescent="0.25">
      <c r="A109" s="30"/>
      <c r="B109" s="21"/>
      <c r="C109" s="45" t="s">
        <v>250</v>
      </c>
      <c r="D109" s="25">
        <f t="shared" si="13"/>
        <v>0</v>
      </c>
      <c r="E109" s="24">
        <v>0</v>
      </c>
      <c r="F109" s="24">
        <v>0</v>
      </c>
      <c r="G109" s="25">
        <f t="shared" si="14"/>
        <v>0</v>
      </c>
      <c r="H109" s="24">
        <v>0</v>
      </c>
      <c r="I109" s="24">
        <v>0</v>
      </c>
      <c r="J109" s="25">
        <f t="shared" si="15"/>
        <v>0</v>
      </c>
      <c r="K109" s="24">
        <v>0</v>
      </c>
      <c r="L109" s="24">
        <v>0</v>
      </c>
      <c r="M109" s="25">
        <f t="shared" si="16"/>
        <v>0</v>
      </c>
      <c r="N109" s="24">
        <v>0</v>
      </c>
      <c r="O109" s="24">
        <v>0</v>
      </c>
    </row>
    <row r="110" spans="1:15" ht="36" x14ac:dyDescent="0.25">
      <c r="B110" s="34" t="s">
        <v>162</v>
      </c>
      <c r="C110" s="46" t="s">
        <v>57</v>
      </c>
      <c r="D110" s="50">
        <f t="shared" si="13"/>
        <v>58300</v>
      </c>
      <c r="E110" s="33">
        <f>57500+800</f>
        <v>58300</v>
      </c>
      <c r="F110" s="33">
        <v>0</v>
      </c>
      <c r="G110" s="50">
        <f t="shared" si="14"/>
        <v>58300</v>
      </c>
      <c r="H110" s="33">
        <f>57500+800</f>
        <v>58300</v>
      </c>
      <c r="I110" s="33">
        <v>0</v>
      </c>
      <c r="J110" s="50">
        <f t="shared" si="15"/>
        <v>58300</v>
      </c>
      <c r="K110" s="33">
        <f>57500+800</f>
        <v>58300</v>
      </c>
      <c r="L110" s="33">
        <v>0</v>
      </c>
      <c r="M110" s="50">
        <f t="shared" si="16"/>
        <v>58300</v>
      </c>
      <c r="N110" s="33">
        <f>57500+800</f>
        <v>58300</v>
      </c>
      <c r="O110" s="33">
        <v>0</v>
      </c>
    </row>
    <row r="111" spans="1:15" ht="19.5" x14ac:dyDescent="0.25">
      <c r="B111" s="23"/>
      <c r="C111" s="47" t="s">
        <v>58</v>
      </c>
      <c r="D111" s="25">
        <f t="shared" si="13"/>
        <v>0</v>
      </c>
      <c r="E111" s="19">
        <f>SUM(E112:E113)</f>
        <v>0</v>
      </c>
      <c r="F111" s="19">
        <f>SUM(F112:F113)</f>
        <v>0</v>
      </c>
      <c r="G111" s="25">
        <f t="shared" si="14"/>
        <v>0</v>
      </c>
      <c r="H111" s="19">
        <f>SUM(H112:H113)</f>
        <v>0</v>
      </c>
      <c r="I111" s="19">
        <f>SUM(I112:I113)</f>
        <v>0</v>
      </c>
      <c r="J111" s="25">
        <f t="shared" si="15"/>
        <v>0</v>
      </c>
      <c r="K111" s="19">
        <f>SUM(K112:K113)</f>
        <v>0</v>
      </c>
      <c r="L111" s="19">
        <f>SUM(L112:L113)</f>
        <v>0</v>
      </c>
      <c r="M111" s="25">
        <f t="shared" si="16"/>
        <v>0</v>
      </c>
      <c r="N111" s="19">
        <f>SUM(N112:N113)</f>
        <v>0</v>
      </c>
      <c r="O111" s="19">
        <f>SUM(O112:O113)</f>
        <v>0</v>
      </c>
    </row>
    <row r="112" spans="1:15" ht="19.5" x14ac:dyDescent="0.25">
      <c r="B112" s="23"/>
      <c r="C112" s="48" t="s">
        <v>110</v>
      </c>
      <c r="D112" s="25">
        <f t="shared" si="13"/>
        <v>0</v>
      </c>
      <c r="E112" s="20">
        <v>0</v>
      </c>
      <c r="F112" s="20">
        <v>0</v>
      </c>
      <c r="G112" s="25">
        <f t="shared" si="14"/>
        <v>0</v>
      </c>
      <c r="H112" s="20">
        <v>0</v>
      </c>
      <c r="I112" s="20">
        <v>0</v>
      </c>
      <c r="J112" s="25">
        <f t="shared" si="15"/>
        <v>0</v>
      </c>
      <c r="K112" s="20">
        <v>0</v>
      </c>
      <c r="L112" s="20">
        <v>0</v>
      </c>
      <c r="M112" s="25">
        <f t="shared" si="16"/>
        <v>0</v>
      </c>
      <c r="N112" s="20">
        <v>0</v>
      </c>
      <c r="O112" s="20">
        <v>0</v>
      </c>
    </row>
    <row r="113" spans="1:15" ht="19.5" x14ac:dyDescent="0.25">
      <c r="B113" s="23"/>
      <c r="C113" s="48" t="s">
        <v>62</v>
      </c>
      <c r="D113" s="25">
        <f t="shared" si="13"/>
        <v>0</v>
      </c>
      <c r="E113" s="20">
        <v>0</v>
      </c>
      <c r="F113" s="20">
        <v>0</v>
      </c>
      <c r="G113" s="25">
        <f t="shared" si="14"/>
        <v>0</v>
      </c>
      <c r="H113" s="20">
        <v>0</v>
      </c>
      <c r="I113" s="20">
        <v>0</v>
      </c>
      <c r="J113" s="25">
        <f t="shared" si="15"/>
        <v>0</v>
      </c>
      <c r="K113" s="20">
        <v>0</v>
      </c>
      <c r="L113" s="20">
        <v>0</v>
      </c>
      <c r="M113" s="25">
        <f t="shared" si="16"/>
        <v>0</v>
      </c>
      <c r="N113" s="20">
        <v>0</v>
      </c>
      <c r="O113" s="20">
        <v>0</v>
      </c>
    </row>
    <row r="114" spans="1:15" ht="54" x14ac:dyDescent="0.25">
      <c r="B114" s="34" t="s">
        <v>155</v>
      </c>
      <c r="C114" s="46" t="s">
        <v>113</v>
      </c>
      <c r="D114" s="50">
        <f t="shared" si="13"/>
        <v>8000</v>
      </c>
      <c r="E114" s="33">
        <v>8000</v>
      </c>
      <c r="F114" s="33">
        <v>0</v>
      </c>
      <c r="G114" s="50">
        <f t="shared" si="14"/>
        <v>8000</v>
      </c>
      <c r="H114" s="33">
        <v>8000</v>
      </c>
      <c r="I114" s="33">
        <v>0</v>
      </c>
      <c r="J114" s="50">
        <f t="shared" si="15"/>
        <v>9000</v>
      </c>
      <c r="K114" s="33">
        <v>9000</v>
      </c>
      <c r="L114" s="33">
        <v>0</v>
      </c>
      <c r="M114" s="50">
        <f t="shared" si="16"/>
        <v>9000</v>
      </c>
      <c r="N114" s="33">
        <v>9000</v>
      </c>
      <c r="O114" s="33">
        <v>0</v>
      </c>
    </row>
    <row r="115" spans="1:15" ht="19.5" x14ac:dyDescent="0.25">
      <c r="B115" s="23"/>
      <c r="C115" s="47" t="s">
        <v>58</v>
      </c>
      <c r="D115" s="25">
        <f t="shared" si="13"/>
        <v>554</v>
      </c>
      <c r="E115" s="19">
        <f>SUM(E116:E117)</f>
        <v>554</v>
      </c>
      <c r="F115" s="19">
        <f>SUM(F116:F117)</f>
        <v>0</v>
      </c>
      <c r="G115" s="25">
        <f t="shared" si="14"/>
        <v>554</v>
      </c>
      <c r="H115" s="19">
        <f>SUM(H116:H117)</f>
        <v>554</v>
      </c>
      <c r="I115" s="19">
        <f>SUM(I116:I117)</f>
        <v>0</v>
      </c>
      <c r="J115" s="25">
        <f t="shared" si="15"/>
        <v>554</v>
      </c>
      <c r="K115" s="19">
        <f>SUM(K116:K117)</f>
        <v>554</v>
      </c>
      <c r="L115" s="19">
        <f>SUM(L116:L117)</f>
        <v>0</v>
      </c>
      <c r="M115" s="25">
        <f t="shared" si="16"/>
        <v>554</v>
      </c>
      <c r="N115" s="19">
        <f>SUM(N116:N117)</f>
        <v>554</v>
      </c>
      <c r="O115" s="19">
        <f>SUM(O116:O117)</f>
        <v>0</v>
      </c>
    </row>
    <row r="116" spans="1:15" ht="19.5" x14ac:dyDescent="0.25">
      <c r="B116" s="23"/>
      <c r="C116" s="48" t="s">
        <v>110</v>
      </c>
      <c r="D116" s="25">
        <f t="shared" si="13"/>
        <v>0</v>
      </c>
      <c r="E116" s="20">
        <v>0</v>
      </c>
      <c r="F116" s="20">
        <v>0</v>
      </c>
      <c r="G116" s="25">
        <f t="shared" si="14"/>
        <v>0</v>
      </c>
      <c r="H116" s="20">
        <v>0</v>
      </c>
      <c r="I116" s="20">
        <v>0</v>
      </c>
      <c r="J116" s="25">
        <f t="shared" si="15"/>
        <v>0</v>
      </c>
      <c r="K116" s="20">
        <v>0</v>
      </c>
      <c r="L116" s="20">
        <v>0</v>
      </c>
      <c r="M116" s="25">
        <f t="shared" si="16"/>
        <v>0</v>
      </c>
      <c r="N116" s="20">
        <v>0</v>
      </c>
      <c r="O116" s="20">
        <v>0</v>
      </c>
    </row>
    <row r="117" spans="1:15" ht="19.5" x14ac:dyDescent="0.25">
      <c r="B117" s="23"/>
      <c r="C117" s="48" t="s">
        <v>62</v>
      </c>
      <c r="D117" s="25">
        <f t="shared" si="13"/>
        <v>554</v>
      </c>
      <c r="E117" s="20">
        <v>554</v>
      </c>
      <c r="F117" s="20">
        <v>0</v>
      </c>
      <c r="G117" s="25">
        <f t="shared" si="14"/>
        <v>554</v>
      </c>
      <c r="H117" s="20">
        <v>554</v>
      </c>
      <c r="I117" s="20">
        <v>0</v>
      </c>
      <c r="J117" s="25">
        <f t="shared" si="15"/>
        <v>554</v>
      </c>
      <c r="K117" s="20">
        <v>554</v>
      </c>
      <c r="L117" s="20">
        <v>0</v>
      </c>
      <c r="M117" s="25">
        <f t="shared" si="16"/>
        <v>554</v>
      </c>
      <c r="N117" s="20">
        <v>554</v>
      </c>
      <c r="O117" s="20">
        <v>0</v>
      </c>
    </row>
    <row r="118" spans="1:15" ht="40.5" x14ac:dyDescent="0.25">
      <c r="B118" s="32" t="s">
        <v>163</v>
      </c>
      <c r="C118" s="40" t="s">
        <v>33</v>
      </c>
      <c r="D118" s="31">
        <f t="shared" si="13"/>
        <v>1150000</v>
      </c>
      <c r="E118" s="31">
        <f>E122+E126+E238+E317</f>
        <v>1150000</v>
      </c>
      <c r="F118" s="31">
        <f>F122+F126+F238+F317</f>
        <v>0</v>
      </c>
      <c r="G118" s="31">
        <f t="shared" si="14"/>
        <v>1160000</v>
      </c>
      <c r="H118" s="31">
        <f>H122+H126+H238+H317</f>
        <v>1160000</v>
      </c>
      <c r="I118" s="31">
        <f t="shared" ref="I118:O118" si="17">I122+I126+I238+I317</f>
        <v>0</v>
      </c>
      <c r="J118" s="31">
        <f t="shared" si="15"/>
        <v>1190000</v>
      </c>
      <c r="K118" s="31">
        <f>K122+K126+K238+K317</f>
        <v>1190000</v>
      </c>
      <c r="L118" s="31">
        <f t="shared" si="17"/>
        <v>0</v>
      </c>
      <c r="M118" s="31">
        <f t="shared" si="16"/>
        <v>1230300</v>
      </c>
      <c r="N118" s="31">
        <f>N122+N126+N238+N317</f>
        <v>1230300</v>
      </c>
      <c r="O118" s="31">
        <f t="shared" si="17"/>
        <v>0</v>
      </c>
    </row>
    <row r="119" spans="1:15" s="4" customFormat="1" ht="20.25" x14ac:dyDescent="0.25">
      <c r="A119" s="12"/>
      <c r="B119" s="17"/>
      <c r="C119" s="41" t="s">
        <v>58</v>
      </c>
      <c r="D119" s="25">
        <f t="shared" si="13"/>
        <v>9175</v>
      </c>
      <c r="E119" s="25">
        <f t="shared" ref="E119:F121" si="18">E123+E127+E239+E318</f>
        <v>9175</v>
      </c>
      <c r="F119" s="25">
        <f t="shared" si="18"/>
        <v>0</v>
      </c>
      <c r="G119" s="25">
        <f t="shared" si="14"/>
        <v>9175</v>
      </c>
      <c r="H119" s="25">
        <f t="shared" ref="H119:O119" si="19">H123+H127+H239+H318</f>
        <v>9175</v>
      </c>
      <c r="I119" s="25">
        <f t="shared" si="19"/>
        <v>0</v>
      </c>
      <c r="J119" s="25">
        <f t="shared" si="15"/>
        <v>9175</v>
      </c>
      <c r="K119" s="25">
        <f t="shared" si="19"/>
        <v>9175</v>
      </c>
      <c r="L119" s="25">
        <f t="shared" si="19"/>
        <v>0</v>
      </c>
      <c r="M119" s="25">
        <f t="shared" si="16"/>
        <v>9175</v>
      </c>
      <c r="N119" s="25">
        <f t="shared" si="19"/>
        <v>9175</v>
      </c>
      <c r="O119" s="25">
        <f t="shared" si="19"/>
        <v>0</v>
      </c>
    </row>
    <row r="120" spans="1:15" s="4" customFormat="1" ht="20.25" x14ac:dyDescent="0.25">
      <c r="A120" s="12"/>
      <c r="B120" s="17"/>
      <c r="C120" s="43" t="s">
        <v>59</v>
      </c>
      <c r="D120" s="25">
        <f t="shared" si="13"/>
        <v>0</v>
      </c>
      <c r="E120" s="25">
        <f t="shared" si="18"/>
        <v>0</v>
      </c>
      <c r="F120" s="25">
        <f t="shared" si="18"/>
        <v>0</v>
      </c>
      <c r="G120" s="25">
        <f t="shared" si="14"/>
        <v>0</v>
      </c>
      <c r="H120" s="25">
        <f t="shared" ref="H120:O120" si="20">H124+H128+H240+H319</f>
        <v>0</v>
      </c>
      <c r="I120" s="25">
        <f t="shared" si="20"/>
        <v>0</v>
      </c>
      <c r="J120" s="25">
        <f t="shared" si="15"/>
        <v>0</v>
      </c>
      <c r="K120" s="25">
        <f t="shared" si="20"/>
        <v>0</v>
      </c>
      <c r="L120" s="25">
        <f t="shared" si="20"/>
        <v>0</v>
      </c>
      <c r="M120" s="25">
        <f t="shared" si="16"/>
        <v>0</v>
      </c>
      <c r="N120" s="25">
        <f t="shared" si="20"/>
        <v>0</v>
      </c>
      <c r="O120" s="25">
        <f t="shared" si="20"/>
        <v>0</v>
      </c>
    </row>
    <row r="121" spans="1:15" s="4" customFormat="1" ht="20.25" x14ac:dyDescent="0.25">
      <c r="A121" s="12"/>
      <c r="B121" s="17"/>
      <c r="C121" s="43" t="s">
        <v>60</v>
      </c>
      <c r="D121" s="25">
        <f t="shared" si="13"/>
        <v>9175</v>
      </c>
      <c r="E121" s="25">
        <f t="shared" si="18"/>
        <v>9175</v>
      </c>
      <c r="F121" s="25">
        <f t="shared" si="18"/>
        <v>0</v>
      </c>
      <c r="G121" s="25">
        <f t="shared" si="14"/>
        <v>9175</v>
      </c>
      <c r="H121" s="25">
        <f t="shared" ref="H121:O121" si="21">H125+H129+H241+H320</f>
        <v>9175</v>
      </c>
      <c r="I121" s="25">
        <f t="shared" si="21"/>
        <v>0</v>
      </c>
      <c r="J121" s="25">
        <f t="shared" si="15"/>
        <v>9175</v>
      </c>
      <c r="K121" s="25">
        <f t="shared" si="21"/>
        <v>9175</v>
      </c>
      <c r="L121" s="25">
        <f t="shared" si="21"/>
        <v>0</v>
      </c>
      <c r="M121" s="25">
        <f t="shared" si="16"/>
        <v>9175</v>
      </c>
      <c r="N121" s="25">
        <f t="shared" si="21"/>
        <v>9175</v>
      </c>
      <c r="O121" s="25">
        <f t="shared" si="21"/>
        <v>0</v>
      </c>
    </row>
    <row r="122" spans="1:15" ht="36" x14ac:dyDescent="0.25">
      <c r="B122" s="34" t="s">
        <v>164</v>
      </c>
      <c r="C122" s="46" t="s">
        <v>34</v>
      </c>
      <c r="D122" s="50">
        <f t="shared" si="13"/>
        <v>760000</v>
      </c>
      <c r="E122" s="33">
        <v>760000</v>
      </c>
      <c r="F122" s="33">
        <v>0</v>
      </c>
      <c r="G122" s="50">
        <f t="shared" si="14"/>
        <v>760000</v>
      </c>
      <c r="H122" s="33">
        <v>760000</v>
      </c>
      <c r="I122" s="33">
        <v>0</v>
      </c>
      <c r="J122" s="50">
        <f t="shared" si="15"/>
        <v>762000</v>
      </c>
      <c r="K122" s="33">
        <v>762000</v>
      </c>
      <c r="L122" s="33">
        <v>0</v>
      </c>
      <c r="M122" s="50">
        <f t="shared" si="16"/>
        <v>780000</v>
      </c>
      <c r="N122" s="33">
        <v>780000</v>
      </c>
      <c r="O122" s="33">
        <v>0</v>
      </c>
    </row>
    <row r="123" spans="1:15" ht="19.5" x14ac:dyDescent="0.25">
      <c r="B123" s="23"/>
      <c r="C123" s="47" t="s">
        <v>58</v>
      </c>
      <c r="D123" s="25">
        <f t="shared" si="13"/>
        <v>320</v>
      </c>
      <c r="E123" s="19">
        <f>SUM(E124:E125)</f>
        <v>320</v>
      </c>
      <c r="F123" s="19">
        <f>SUM(F124:F125)</f>
        <v>0</v>
      </c>
      <c r="G123" s="25">
        <f t="shared" si="14"/>
        <v>320</v>
      </c>
      <c r="H123" s="19">
        <f>SUM(H124:H125)</f>
        <v>320</v>
      </c>
      <c r="I123" s="19">
        <f>SUM(I124:I125)</f>
        <v>0</v>
      </c>
      <c r="J123" s="25">
        <f t="shared" si="15"/>
        <v>320</v>
      </c>
      <c r="K123" s="19">
        <f>SUM(K124:K125)</f>
        <v>320</v>
      </c>
      <c r="L123" s="19">
        <f>SUM(L124:L125)</f>
        <v>0</v>
      </c>
      <c r="M123" s="25">
        <f t="shared" si="16"/>
        <v>320</v>
      </c>
      <c r="N123" s="19">
        <f>SUM(N124:N125)</f>
        <v>320</v>
      </c>
      <c r="O123" s="19">
        <f>SUM(O124:O125)</f>
        <v>0</v>
      </c>
    </row>
    <row r="124" spans="1:15" ht="19.5" x14ac:dyDescent="0.25">
      <c r="B124" s="23"/>
      <c r="C124" s="48" t="s">
        <v>110</v>
      </c>
      <c r="D124" s="25">
        <f t="shared" si="13"/>
        <v>0</v>
      </c>
      <c r="E124" s="20">
        <v>0</v>
      </c>
      <c r="F124" s="20">
        <v>0</v>
      </c>
      <c r="G124" s="25">
        <f t="shared" si="14"/>
        <v>0</v>
      </c>
      <c r="H124" s="20">
        <v>0</v>
      </c>
      <c r="I124" s="20">
        <v>0</v>
      </c>
      <c r="J124" s="25">
        <f t="shared" si="15"/>
        <v>0</v>
      </c>
      <c r="K124" s="20">
        <v>0</v>
      </c>
      <c r="L124" s="20">
        <v>0</v>
      </c>
      <c r="M124" s="25">
        <f t="shared" si="16"/>
        <v>0</v>
      </c>
      <c r="N124" s="20">
        <v>0</v>
      </c>
      <c r="O124" s="20">
        <v>0</v>
      </c>
    </row>
    <row r="125" spans="1:15" ht="19.5" x14ac:dyDescent="0.25">
      <c r="B125" s="23"/>
      <c r="C125" s="48" t="s">
        <v>62</v>
      </c>
      <c r="D125" s="25">
        <f t="shared" si="13"/>
        <v>320</v>
      </c>
      <c r="E125" s="20">
        <v>320</v>
      </c>
      <c r="F125" s="20">
        <v>0</v>
      </c>
      <c r="G125" s="25">
        <f t="shared" si="14"/>
        <v>320</v>
      </c>
      <c r="H125" s="20">
        <v>320</v>
      </c>
      <c r="I125" s="20">
        <v>0</v>
      </c>
      <c r="J125" s="25">
        <f t="shared" si="15"/>
        <v>320</v>
      </c>
      <c r="K125" s="20">
        <v>320</v>
      </c>
      <c r="L125" s="20">
        <v>0</v>
      </c>
      <c r="M125" s="25">
        <f t="shared" si="16"/>
        <v>320</v>
      </c>
      <c r="N125" s="20">
        <v>320</v>
      </c>
      <c r="O125" s="20">
        <v>0</v>
      </c>
    </row>
    <row r="126" spans="1:15" ht="19.5" x14ac:dyDescent="0.25">
      <c r="B126" s="34" t="s">
        <v>165</v>
      </c>
      <c r="C126" s="46" t="s">
        <v>15</v>
      </c>
      <c r="D126" s="50">
        <f t="shared" si="13"/>
        <v>127000</v>
      </c>
      <c r="E126" s="33">
        <f t="shared" ref="E126:O126" si="22">E130+E141+E152+E162+E170+E176+E187+E196+E206+E217+E230</f>
        <v>127000</v>
      </c>
      <c r="F126" s="33">
        <f t="shared" si="22"/>
        <v>0</v>
      </c>
      <c r="G126" s="50">
        <f t="shared" si="14"/>
        <v>130600</v>
      </c>
      <c r="H126" s="33">
        <f t="shared" si="22"/>
        <v>130600</v>
      </c>
      <c r="I126" s="33">
        <f t="shared" si="22"/>
        <v>0</v>
      </c>
      <c r="J126" s="50">
        <f t="shared" si="15"/>
        <v>139900</v>
      </c>
      <c r="K126" s="33">
        <f t="shared" si="22"/>
        <v>139900</v>
      </c>
      <c r="L126" s="33">
        <f t="shared" si="22"/>
        <v>0</v>
      </c>
      <c r="M126" s="50">
        <f t="shared" si="16"/>
        <v>147400</v>
      </c>
      <c r="N126" s="33">
        <f t="shared" si="22"/>
        <v>147400</v>
      </c>
      <c r="O126" s="33">
        <f t="shared" si="22"/>
        <v>0</v>
      </c>
    </row>
    <row r="127" spans="1:15" ht="19.5" x14ac:dyDescent="0.25">
      <c r="B127" s="23"/>
      <c r="C127" s="47" t="s">
        <v>58</v>
      </c>
      <c r="D127" s="25">
        <f t="shared" si="13"/>
        <v>134</v>
      </c>
      <c r="E127" s="19">
        <f t="shared" ref="E127:O127" si="23">E131+E142+E153+E163+E171+E177+E188+E197+E207+E218+E231</f>
        <v>134</v>
      </c>
      <c r="F127" s="19">
        <f t="shared" si="23"/>
        <v>0</v>
      </c>
      <c r="G127" s="25">
        <f t="shared" si="14"/>
        <v>134</v>
      </c>
      <c r="H127" s="19">
        <f t="shared" si="23"/>
        <v>134</v>
      </c>
      <c r="I127" s="19">
        <f t="shared" si="23"/>
        <v>0</v>
      </c>
      <c r="J127" s="25">
        <f t="shared" si="15"/>
        <v>134</v>
      </c>
      <c r="K127" s="19">
        <f t="shared" si="23"/>
        <v>134</v>
      </c>
      <c r="L127" s="19">
        <f t="shared" si="23"/>
        <v>0</v>
      </c>
      <c r="M127" s="25">
        <f t="shared" si="16"/>
        <v>134</v>
      </c>
      <c r="N127" s="19">
        <f t="shared" si="23"/>
        <v>134</v>
      </c>
      <c r="O127" s="19">
        <f t="shared" si="23"/>
        <v>0</v>
      </c>
    </row>
    <row r="128" spans="1:15" ht="19.5" x14ac:dyDescent="0.25">
      <c r="B128" s="23"/>
      <c r="C128" s="48" t="s">
        <v>110</v>
      </c>
      <c r="D128" s="25">
        <f t="shared" si="13"/>
        <v>0</v>
      </c>
      <c r="E128" s="20">
        <f t="shared" ref="E128:O128" si="24">E132+E143+E154+E164+E172+E178+E189+E198+E208+E219+E232</f>
        <v>0</v>
      </c>
      <c r="F128" s="20">
        <f t="shared" si="24"/>
        <v>0</v>
      </c>
      <c r="G128" s="25">
        <f t="shared" si="14"/>
        <v>0</v>
      </c>
      <c r="H128" s="20">
        <f t="shared" si="24"/>
        <v>0</v>
      </c>
      <c r="I128" s="20">
        <f t="shared" si="24"/>
        <v>0</v>
      </c>
      <c r="J128" s="25">
        <f t="shared" si="15"/>
        <v>0</v>
      </c>
      <c r="K128" s="20">
        <f t="shared" si="24"/>
        <v>0</v>
      </c>
      <c r="L128" s="20">
        <f t="shared" si="24"/>
        <v>0</v>
      </c>
      <c r="M128" s="25">
        <f t="shared" si="16"/>
        <v>0</v>
      </c>
      <c r="N128" s="20">
        <f t="shared" si="24"/>
        <v>0</v>
      </c>
      <c r="O128" s="20">
        <f t="shared" si="24"/>
        <v>0</v>
      </c>
    </row>
    <row r="129" spans="2:15" ht="19.5" x14ac:dyDescent="0.25">
      <c r="B129" s="23"/>
      <c r="C129" s="48" t="s">
        <v>62</v>
      </c>
      <c r="D129" s="25">
        <f t="shared" si="13"/>
        <v>134</v>
      </c>
      <c r="E129" s="20">
        <f t="shared" ref="E129:O129" si="25">E133+E144+E155+E165+E173+E179+E190+E199+E209+E220+E233</f>
        <v>134</v>
      </c>
      <c r="F129" s="20">
        <f t="shared" si="25"/>
        <v>0</v>
      </c>
      <c r="G129" s="25">
        <f t="shared" si="14"/>
        <v>134</v>
      </c>
      <c r="H129" s="20">
        <f t="shared" si="25"/>
        <v>134</v>
      </c>
      <c r="I129" s="20">
        <f t="shared" si="25"/>
        <v>0</v>
      </c>
      <c r="J129" s="25">
        <f t="shared" si="15"/>
        <v>134</v>
      </c>
      <c r="K129" s="20">
        <f t="shared" si="25"/>
        <v>134</v>
      </c>
      <c r="L129" s="20">
        <f t="shared" si="25"/>
        <v>0</v>
      </c>
      <c r="M129" s="25">
        <f t="shared" si="16"/>
        <v>134</v>
      </c>
      <c r="N129" s="20">
        <f t="shared" si="25"/>
        <v>134</v>
      </c>
      <c r="O129" s="20">
        <f t="shared" si="25"/>
        <v>0</v>
      </c>
    </row>
    <row r="130" spans="2:15" ht="32.1" customHeight="1" x14ac:dyDescent="0.25">
      <c r="B130" s="34" t="s">
        <v>166</v>
      </c>
      <c r="C130" s="46" t="s">
        <v>35</v>
      </c>
      <c r="D130" s="50">
        <f t="shared" si="13"/>
        <v>4600</v>
      </c>
      <c r="E130" s="33">
        <f>SUM(E134:E140)</f>
        <v>4600</v>
      </c>
      <c r="F130" s="33">
        <f>SUM(F134:F140)</f>
        <v>0</v>
      </c>
      <c r="G130" s="50">
        <f t="shared" si="14"/>
        <v>4600</v>
      </c>
      <c r="H130" s="33">
        <f>SUM(H134:H140)</f>
        <v>4600</v>
      </c>
      <c r="I130" s="33">
        <f>SUM(I134:I140)</f>
        <v>0</v>
      </c>
      <c r="J130" s="50">
        <f t="shared" si="15"/>
        <v>5000</v>
      </c>
      <c r="K130" s="33">
        <f>SUM(K134:K140)</f>
        <v>5000</v>
      </c>
      <c r="L130" s="33">
        <f>SUM(L134:L140)</f>
        <v>0</v>
      </c>
      <c r="M130" s="50">
        <f t="shared" si="16"/>
        <v>6800</v>
      </c>
      <c r="N130" s="33">
        <f>SUM(N134:N140)</f>
        <v>6800</v>
      </c>
      <c r="O130" s="33">
        <f>SUM(O134:O140)</f>
        <v>0</v>
      </c>
    </row>
    <row r="131" spans="2:15" ht="19.5" x14ac:dyDescent="0.25">
      <c r="B131" s="23"/>
      <c r="C131" s="47" t="s">
        <v>58</v>
      </c>
      <c r="D131" s="25">
        <f t="shared" si="13"/>
        <v>12</v>
      </c>
      <c r="E131" s="19">
        <f>SUM(E132:E133)</f>
        <v>12</v>
      </c>
      <c r="F131" s="19">
        <f>SUM(F132:F133)</f>
        <v>0</v>
      </c>
      <c r="G131" s="25">
        <f t="shared" si="14"/>
        <v>12</v>
      </c>
      <c r="H131" s="19">
        <f>SUM(H132:H133)</f>
        <v>12</v>
      </c>
      <c r="I131" s="19">
        <f>SUM(I132:I133)</f>
        <v>0</v>
      </c>
      <c r="J131" s="25">
        <f t="shared" si="15"/>
        <v>12</v>
      </c>
      <c r="K131" s="19">
        <f>SUM(K132:K133)</f>
        <v>12</v>
      </c>
      <c r="L131" s="19">
        <f>SUM(L132:L133)</f>
        <v>0</v>
      </c>
      <c r="M131" s="25">
        <f t="shared" si="16"/>
        <v>12</v>
      </c>
      <c r="N131" s="19">
        <f>SUM(N132:N133)</f>
        <v>12</v>
      </c>
      <c r="O131" s="19">
        <f>SUM(O132:O133)</f>
        <v>0</v>
      </c>
    </row>
    <row r="132" spans="2:15" ht="19.5" x14ac:dyDescent="0.25">
      <c r="B132" s="23"/>
      <c r="C132" s="48" t="s">
        <v>110</v>
      </c>
      <c r="D132" s="25">
        <f t="shared" si="13"/>
        <v>0</v>
      </c>
      <c r="E132" s="20">
        <v>0</v>
      </c>
      <c r="F132" s="20">
        <v>0</v>
      </c>
      <c r="G132" s="25">
        <f t="shared" si="14"/>
        <v>0</v>
      </c>
      <c r="H132" s="20">
        <v>0</v>
      </c>
      <c r="I132" s="20">
        <v>0</v>
      </c>
      <c r="J132" s="25">
        <f t="shared" si="15"/>
        <v>0</v>
      </c>
      <c r="K132" s="20">
        <v>0</v>
      </c>
      <c r="L132" s="20">
        <v>0</v>
      </c>
      <c r="M132" s="25">
        <f t="shared" si="16"/>
        <v>0</v>
      </c>
      <c r="N132" s="20">
        <v>0</v>
      </c>
      <c r="O132" s="20">
        <v>0</v>
      </c>
    </row>
    <row r="133" spans="2:15" ht="19.5" x14ac:dyDescent="0.25">
      <c r="B133" s="23"/>
      <c r="C133" s="48" t="s">
        <v>62</v>
      </c>
      <c r="D133" s="25">
        <f t="shared" si="13"/>
        <v>12</v>
      </c>
      <c r="E133" s="20">
        <v>12</v>
      </c>
      <c r="F133" s="20">
        <v>0</v>
      </c>
      <c r="G133" s="25">
        <f t="shared" si="14"/>
        <v>12</v>
      </c>
      <c r="H133" s="20">
        <v>12</v>
      </c>
      <c r="I133" s="20">
        <v>0</v>
      </c>
      <c r="J133" s="25">
        <f t="shared" si="15"/>
        <v>12</v>
      </c>
      <c r="K133" s="20">
        <v>12</v>
      </c>
      <c r="L133" s="20">
        <v>0</v>
      </c>
      <c r="M133" s="25">
        <f t="shared" si="16"/>
        <v>12</v>
      </c>
      <c r="N133" s="20">
        <v>12</v>
      </c>
      <c r="O133" s="20">
        <v>0</v>
      </c>
    </row>
    <row r="134" spans="2:15" ht="19.5" x14ac:dyDescent="0.25">
      <c r="B134" s="23"/>
      <c r="C134" s="48" t="s">
        <v>64</v>
      </c>
      <c r="D134" s="25">
        <f t="shared" si="13"/>
        <v>1747</v>
      </c>
      <c r="E134" s="20">
        <v>1747</v>
      </c>
      <c r="F134" s="20">
        <v>0</v>
      </c>
      <c r="G134" s="25">
        <f t="shared" si="14"/>
        <v>2325</v>
      </c>
      <c r="H134" s="20">
        <v>2325</v>
      </c>
      <c r="I134" s="20">
        <v>0</v>
      </c>
      <c r="J134" s="25">
        <f t="shared" si="15"/>
        <v>2950</v>
      </c>
      <c r="K134" s="20">
        <v>2950</v>
      </c>
      <c r="L134" s="20">
        <v>0</v>
      </c>
      <c r="M134" s="25">
        <f t="shared" si="16"/>
        <v>4650</v>
      </c>
      <c r="N134" s="20">
        <v>4650</v>
      </c>
      <c r="O134" s="20">
        <v>0</v>
      </c>
    </row>
    <row r="135" spans="2:15" ht="54" x14ac:dyDescent="0.25">
      <c r="B135" s="23"/>
      <c r="C135" s="48" t="s">
        <v>65</v>
      </c>
      <c r="D135" s="25">
        <f t="shared" si="13"/>
        <v>82</v>
      </c>
      <c r="E135" s="20">
        <v>82</v>
      </c>
      <c r="F135" s="20">
        <v>0</v>
      </c>
      <c r="G135" s="25">
        <f t="shared" si="14"/>
        <v>90</v>
      </c>
      <c r="H135" s="20">
        <v>90</v>
      </c>
      <c r="I135" s="20">
        <v>0</v>
      </c>
      <c r="J135" s="25">
        <f t="shared" si="15"/>
        <v>99</v>
      </c>
      <c r="K135" s="20">
        <v>99</v>
      </c>
      <c r="L135" s="20">
        <v>0</v>
      </c>
      <c r="M135" s="25">
        <f t="shared" si="16"/>
        <v>110</v>
      </c>
      <c r="N135" s="20">
        <v>110</v>
      </c>
      <c r="O135" s="20">
        <v>0</v>
      </c>
    </row>
    <row r="136" spans="2:15" ht="19.5" x14ac:dyDescent="0.25">
      <c r="B136" s="23"/>
      <c r="C136" s="48" t="s">
        <v>66</v>
      </c>
      <c r="D136" s="25">
        <f t="shared" ref="D136:D199" si="26">E136+F136</f>
        <v>348</v>
      </c>
      <c r="E136" s="20">
        <v>348</v>
      </c>
      <c r="F136" s="20">
        <v>0</v>
      </c>
      <c r="G136" s="25">
        <f t="shared" ref="G136:G199" si="27">H136+I136</f>
        <v>383</v>
      </c>
      <c r="H136" s="20">
        <v>383</v>
      </c>
      <c r="I136" s="20">
        <v>0</v>
      </c>
      <c r="J136" s="25">
        <f t="shared" ref="J136:J199" si="28">K136+L136</f>
        <v>420</v>
      </c>
      <c r="K136" s="20">
        <v>420</v>
      </c>
      <c r="L136" s="20">
        <v>0</v>
      </c>
      <c r="M136" s="25">
        <f t="shared" ref="M136:M199" si="29">N136+O136</f>
        <v>440</v>
      </c>
      <c r="N136" s="20">
        <v>440</v>
      </c>
      <c r="O136" s="20">
        <v>0</v>
      </c>
    </row>
    <row r="137" spans="2:15" ht="19.5" x14ac:dyDescent="0.25">
      <c r="B137" s="23"/>
      <c r="C137" s="48" t="s">
        <v>239</v>
      </c>
      <c r="D137" s="25">
        <f t="shared" si="26"/>
        <v>128</v>
      </c>
      <c r="E137" s="20">
        <v>128</v>
      </c>
      <c r="F137" s="20">
        <v>0</v>
      </c>
      <c r="G137" s="25">
        <f t="shared" si="27"/>
        <v>141</v>
      </c>
      <c r="H137" s="20">
        <v>141</v>
      </c>
      <c r="I137" s="20">
        <v>0</v>
      </c>
      <c r="J137" s="25">
        <f t="shared" si="28"/>
        <v>160</v>
      </c>
      <c r="K137" s="20">
        <v>160</v>
      </c>
      <c r="L137" s="20">
        <v>0</v>
      </c>
      <c r="M137" s="25">
        <f t="shared" si="29"/>
        <v>180</v>
      </c>
      <c r="N137" s="20">
        <v>180</v>
      </c>
      <c r="O137" s="20">
        <v>0</v>
      </c>
    </row>
    <row r="138" spans="2:15" ht="36" x14ac:dyDescent="0.25">
      <c r="B138" s="23"/>
      <c r="C138" s="48" t="s">
        <v>240</v>
      </c>
      <c r="D138" s="25">
        <f t="shared" si="26"/>
        <v>202</v>
      </c>
      <c r="E138" s="20">
        <v>202</v>
      </c>
      <c r="F138" s="20">
        <v>0</v>
      </c>
      <c r="G138" s="25">
        <f t="shared" si="27"/>
        <v>202</v>
      </c>
      <c r="H138" s="20">
        <v>202</v>
      </c>
      <c r="I138" s="20">
        <v>0</v>
      </c>
      <c r="J138" s="25">
        <f t="shared" si="28"/>
        <v>202</v>
      </c>
      <c r="K138" s="20">
        <v>202</v>
      </c>
      <c r="L138" s="20">
        <v>0</v>
      </c>
      <c r="M138" s="25">
        <f t="shared" si="29"/>
        <v>220</v>
      </c>
      <c r="N138" s="20">
        <v>220</v>
      </c>
      <c r="O138" s="20">
        <v>0</v>
      </c>
    </row>
    <row r="139" spans="2:15" ht="36" x14ac:dyDescent="0.25">
      <c r="B139" s="23"/>
      <c r="C139" s="48" t="s">
        <v>167</v>
      </c>
      <c r="D139" s="25">
        <f t="shared" si="26"/>
        <v>100</v>
      </c>
      <c r="E139" s="20">
        <v>100</v>
      </c>
      <c r="F139" s="20">
        <v>0</v>
      </c>
      <c r="G139" s="25">
        <f t="shared" si="27"/>
        <v>150</v>
      </c>
      <c r="H139" s="20">
        <v>150</v>
      </c>
      <c r="I139" s="20">
        <v>0</v>
      </c>
      <c r="J139" s="25">
        <f t="shared" si="28"/>
        <v>169</v>
      </c>
      <c r="K139" s="20">
        <v>169</v>
      </c>
      <c r="L139" s="20">
        <v>0</v>
      </c>
      <c r="M139" s="25">
        <f t="shared" si="29"/>
        <v>200</v>
      </c>
      <c r="N139" s="20">
        <v>200</v>
      </c>
      <c r="O139" s="20">
        <v>0</v>
      </c>
    </row>
    <row r="140" spans="2:15" ht="29.1" customHeight="1" x14ac:dyDescent="0.25">
      <c r="B140" s="23"/>
      <c r="C140" s="48" t="s">
        <v>219</v>
      </c>
      <c r="D140" s="25">
        <f t="shared" si="26"/>
        <v>1993</v>
      </c>
      <c r="E140" s="20">
        <v>1993</v>
      </c>
      <c r="F140" s="20">
        <v>0</v>
      </c>
      <c r="G140" s="25">
        <f t="shared" si="27"/>
        <v>1309</v>
      </c>
      <c r="H140" s="20">
        <v>1309</v>
      </c>
      <c r="I140" s="20">
        <v>0</v>
      </c>
      <c r="J140" s="25">
        <f t="shared" si="28"/>
        <v>1000</v>
      </c>
      <c r="K140" s="20">
        <v>1000</v>
      </c>
      <c r="L140" s="20">
        <v>0</v>
      </c>
      <c r="M140" s="25">
        <f t="shared" si="29"/>
        <v>1000</v>
      </c>
      <c r="N140" s="20">
        <v>1000</v>
      </c>
      <c r="O140" s="20">
        <v>0</v>
      </c>
    </row>
    <row r="141" spans="2:15" ht="49.5" customHeight="1" x14ac:dyDescent="0.25">
      <c r="B141" s="34" t="s">
        <v>168</v>
      </c>
      <c r="C141" s="46" t="s">
        <v>36</v>
      </c>
      <c r="D141" s="50">
        <f t="shared" si="26"/>
        <v>27970</v>
      </c>
      <c r="E141" s="33">
        <f>E145+E146+E147+E148+E149+E150+E151</f>
        <v>27970</v>
      </c>
      <c r="F141" s="33">
        <f>F145+F146+F147+F148+F149+F150+F151</f>
        <v>0</v>
      </c>
      <c r="G141" s="50">
        <f t="shared" si="27"/>
        <v>30770</v>
      </c>
      <c r="H141" s="33">
        <f>H145+H146+H147+H148+H149+H150+H151</f>
        <v>30770</v>
      </c>
      <c r="I141" s="33">
        <f>I145+I146+I147+I148+I149+I150+I151</f>
        <v>0</v>
      </c>
      <c r="J141" s="50">
        <f t="shared" si="28"/>
        <v>33800</v>
      </c>
      <c r="K141" s="33">
        <f>K145+K146+K147+K148+K149+K150+K151</f>
        <v>33800</v>
      </c>
      <c r="L141" s="33">
        <f>L145+L146+L147+L148+L149+L150+L151</f>
        <v>0</v>
      </c>
      <c r="M141" s="50">
        <f t="shared" si="29"/>
        <v>35800</v>
      </c>
      <c r="N141" s="33">
        <f>N145+N146+N147+N148+N149+N150+N151</f>
        <v>35800</v>
      </c>
      <c r="O141" s="33">
        <f>O145+O146+O147+O148+O149+O150+O151</f>
        <v>0</v>
      </c>
    </row>
    <row r="142" spans="2:15" ht="19.5" x14ac:dyDescent="0.25">
      <c r="B142" s="23"/>
      <c r="C142" s="47" t="s">
        <v>58</v>
      </c>
      <c r="D142" s="25">
        <f t="shared" si="26"/>
        <v>2</v>
      </c>
      <c r="E142" s="19">
        <f>SUM(E143:E144)</f>
        <v>2</v>
      </c>
      <c r="F142" s="19">
        <f>SUM(F143:F144)</f>
        <v>0</v>
      </c>
      <c r="G142" s="25">
        <f t="shared" si="27"/>
        <v>2</v>
      </c>
      <c r="H142" s="19">
        <f>SUM(H143:H144)</f>
        <v>2</v>
      </c>
      <c r="I142" s="19">
        <f>SUM(I143:I144)</f>
        <v>0</v>
      </c>
      <c r="J142" s="25">
        <f t="shared" si="28"/>
        <v>2</v>
      </c>
      <c r="K142" s="19">
        <f>SUM(K143:K144)</f>
        <v>2</v>
      </c>
      <c r="L142" s="19">
        <f>SUM(L143:L144)</f>
        <v>0</v>
      </c>
      <c r="M142" s="25">
        <f t="shared" si="29"/>
        <v>2</v>
      </c>
      <c r="N142" s="19">
        <f>SUM(N143:N144)</f>
        <v>2</v>
      </c>
      <c r="O142" s="19">
        <f>SUM(O143:O144)</f>
        <v>0</v>
      </c>
    </row>
    <row r="143" spans="2:15" ht="19.5" x14ac:dyDescent="0.25">
      <c r="B143" s="23"/>
      <c r="C143" s="48" t="s">
        <v>110</v>
      </c>
      <c r="D143" s="25">
        <f t="shared" si="26"/>
        <v>0</v>
      </c>
      <c r="E143" s="20">
        <v>0</v>
      </c>
      <c r="F143" s="20">
        <v>0</v>
      </c>
      <c r="G143" s="25">
        <f t="shared" si="27"/>
        <v>0</v>
      </c>
      <c r="H143" s="20">
        <v>0</v>
      </c>
      <c r="I143" s="20">
        <v>0</v>
      </c>
      <c r="J143" s="25">
        <f t="shared" si="28"/>
        <v>0</v>
      </c>
      <c r="K143" s="20">
        <v>0</v>
      </c>
      <c r="L143" s="20">
        <v>0</v>
      </c>
      <c r="M143" s="25">
        <f t="shared" si="29"/>
        <v>0</v>
      </c>
      <c r="N143" s="20">
        <v>0</v>
      </c>
      <c r="O143" s="20">
        <v>0</v>
      </c>
    </row>
    <row r="144" spans="2:15" ht="19.5" x14ac:dyDescent="0.25">
      <c r="B144" s="23"/>
      <c r="C144" s="48" t="s">
        <v>62</v>
      </c>
      <c r="D144" s="25">
        <f t="shared" si="26"/>
        <v>2</v>
      </c>
      <c r="E144" s="20">
        <v>2</v>
      </c>
      <c r="F144" s="20">
        <v>0</v>
      </c>
      <c r="G144" s="25">
        <f t="shared" si="27"/>
        <v>2</v>
      </c>
      <c r="H144" s="20">
        <v>2</v>
      </c>
      <c r="I144" s="20">
        <v>0</v>
      </c>
      <c r="J144" s="25">
        <f t="shared" si="28"/>
        <v>2</v>
      </c>
      <c r="K144" s="20">
        <v>2</v>
      </c>
      <c r="L144" s="20">
        <v>0</v>
      </c>
      <c r="M144" s="25">
        <f t="shared" si="29"/>
        <v>2</v>
      </c>
      <c r="N144" s="20">
        <v>2</v>
      </c>
      <c r="O144" s="20">
        <v>0</v>
      </c>
    </row>
    <row r="145" spans="2:15" ht="19.5" x14ac:dyDescent="0.25">
      <c r="B145" s="23"/>
      <c r="C145" s="48" t="s">
        <v>67</v>
      </c>
      <c r="D145" s="25">
        <f t="shared" si="26"/>
        <v>20910</v>
      </c>
      <c r="E145" s="20">
        <f>20940-30</f>
        <v>20910</v>
      </c>
      <c r="F145" s="20">
        <v>0</v>
      </c>
      <c r="G145" s="25">
        <f t="shared" si="27"/>
        <v>22970</v>
      </c>
      <c r="H145" s="20">
        <f>23000-30</f>
        <v>22970</v>
      </c>
      <c r="I145" s="20">
        <v>0</v>
      </c>
      <c r="J145" s="25">
        <f t="shared" si="28"/>
        <v>25250</v>
      </c>
      <c r="K145" s="20">
        <v>25250</v>
      </c>
      <c r="L145" s="20">
        <v>0</v>
      </c>
      <c r="M145" s="25">
        <f t="shared" si="29"/>
        <v>25250</v>
      </c>
      <c r="N145" s="20">
        <v>25250</v>
      </c>
      <c r="O145" s="20">
        <v>0</v>
      </c>
    </row>
    <row r="146" spans="2:15" ht="36" x14ac:dyDescent="0.25">
      <c r="B146" s="23"/>
      <c r="C146" s="48" t="s">
        <v>68</v>
      </c>
      <c r="D146" s="25">
        <f t="shared" si="26"/>
        <v>180</v>
      </c>
      <c r="E146" s="20">
        <v>180</v>
      </c>
      <c r="F146" s="20">
        <v>0</v>
      </c>
      <c r="G146" s="25">
        <f t="shared" si="27"/>
        <v>190</v>
      </c>
      <c r="H146" s="20">
        <v>190</v>
      </c>
      <c r="I146" s="20">
        <v>0</v>
      </c>
      <c r="J146" s="25">
        <f t="shared" si="28"/>
        <v>200</v>
      </c>
      <c r="K146" s="20">
        <v>200</v>
      </c>
      <c r="L146" s="20">
        <v>0</v>
      </c>
      <c r="M146" s="25">
        <f t="shared" si="29"/>
        <v>300</v>
      </c>
      <c r="N146" s="20">
        <v>300</v>
      </c>
      <c r="O146" s="20">
        <v>0</v>
      </c>
    </row>
    <row r="147" spans="2:15" ht="54" x14ac:dyDescent="0.25">
      <c r="B147" s="23"/>
      <c r="C147" s="48" t="s">
        <v>224</v>
      </c>
      <c r="D147" s="25">
        <f t="shared" si="26"/>
        <v>5000</v>
      </c>
      <c r="E147" s="20">
        <v>5000</v>
      </c>
      <c r="F147" s="20">
        <v>0</v>
      </c>
      <c r="G147" s="25">
        <f t="shared" si="27"/>
        <v>5540</v>
      </c>
      <c r="H147" s="20">
        <v>5540</v>
      </c>
      <c r="I147" s="20">
        <v>0</v>
      </c>
      <c r="J147" s="25">
        <f t="shared" si="28"/>
        <v>6100</v>
      </c>
      <c r="K147" s="20">
        <v>6100</v>
      </c>
      <c r="L147" s="20">
        <v>0</v>
      </c>
      <c r="M147" s="25">
        <f t="shared" si="29"/>
        <v>6100</v>
      </c>
      <c r="N147" s="20">
        <v>6100</v>
      </c>
      <c r="O147" s="20">
        <v>0</v>
      </c>
    </row>
    <row r="148" spans="2:15" ht="19.5" x14ac:dyDescent="0.25">
      <c r="B148" s="23"/>
      <c r="C148" s="48" t="s">
        <v>70</v>
      </c>
      <c r="D148" s="25">
        <f t="shared" si="26"/>
        <v>1550</v>
      </c>
      <c r="E148" s="20">
        <v>1550</v>
      </c>
      <c r="F148" s="20">
        <v>0</v>
      </c>
      <c r="G148" s="25">
        <f t="shared" si="27"/>
        <v>1700</v>
      </c>
      <c r="H148" s="20">
        <v>1700</v>
      </c>
      <c r="I148" s="20">
        <v>0</v>
      </c>
      <c r="J148" s="25">
        <f t="shared" si="28"/>
        <v>1878</v>
      </c>
      <c r="K148" s="20">
        <v>1878</v>
      </c>
      <c r="L148" s="20">
        <v>0</v>
      </c>
      <c r="M148" s="25">
        <f t="shared" si="29"/>
        <v>3650</v>
      </c>
      <c r="N148" s="20">
        <v>3650</v>
      </c>
      <c r="O148" s="20">
        <v>0</v>
      </c>
    </row>
    <row r="149" spans="2:15" ht="36" x14ac:dyDescent="0.25">
      <c r="B149" s="23"/>
      <c r="C149" s="48" t="s">
        <v>69</v>
      </c>
      <c r="D149" s="25">
        <f t="shared" si="26"/>
        <v>35</v>
      </c>
      <c r="E149" s="20">
        <v>35</v>
      </c>
      <c r="F149" s="20">
        <v>0</v>
      </c>
      <c r="G149" s="25">
        <f t="shared" si="27"/>
        <v>40</v>
      </c>
      <c r="H149" s="20">
        <v>40</v>
      </c>
      <c r="I149" s="20">
        <v>0</v>
      </c>
      <c r="J149" s="25">
        <f t="shared" si="28"/>
        <v>40</v>
      </c>
      <c r="K149" s="20">
        <v>40</v>
      </c>
      <c r="L149" s="20">
        <v>0</v>
      </c>
      <c r="M149" s="25">
        <f t="shared" si="29"/>
        <v>50</v>
      </c>
      <c r="N149" s="20">
        <v>50</v>
      </c>
      <c r="O149" s="20">
        <v>0</v>
      </c>
    </row>
    <row r="150" spans="2:15" ht="36" x14ac:dyDescent="0.25">
      <c r="B150" s="23"/>
      <c r="C150" s="48" t="s">
        <v>114</v>
      </c>
      <c r="D150" s="25">
        <f t="shared" si="26"/>
        <v>130</v>
      </c>
      <c r="E150" s="20">
        <v>130</v>
      </c>
      <c r="F150" s="20">
        <v>0</v>
      </c>
      <c r="G150" s="25">
        <f t="shared" si="27"/>
        <v>130</v>
      </c>
      <c r="H150" s="20">
        <v>130</v>
      </c>
      <c r="I150" s="20">
        <v>0</v>
      </c>
      <c r="J150" s="25">
        <f t="shared" si="28"/>
        <v>132</v>
      </c>
      <c r="K150" s="20">
        <v>132</v>
      </c>
      <c r="L150" s="20">
        <v>0</v>
      </c>
      <c r="M150" s="25">
        <f t="shared" si="29"/>
        <v>150</v>
      </c>
      <c r="N150" s="20">
        <v>150</v>
      </c>
      <c r="O150" s="20">
        <v>0</v>
      </c>
    </row>
    <row r="151" spans="2:15" ht="72" x14ac:dyDescent="0.25">
      <c r="B151" s="23"/>
      <c r="C151" s="48" t="s">
        <v>225</v>
      </c>
      <c r="D151" s="25">
        <f t="shared" si="26"/>
        <v>165</v>
      </c>
      <c r="E151" s="20">
        <v>165</v>
      </c>
      <c r="F151" s="20">
        <v>0</v>
      </c>
      <c r="G151" s="25">
        <f t="shared" si="27"/>
        <v>200</v>
      </c>
      <c r="H151" s="20">
        <v>200</v>
      </c>
      <c r="I151" s="20">
        <v>0</v>
      </c>
      <c r="J151" s="25">
        <f t="shared" si="28"/>
        <v>200</v>
      </c>
      <c r="K151" s="20">
        <v>200</v>
      </c>
      <c r="L151" s="20">
        <v>0</v>
      </c>
      <c r="M151" s="25">
        <f t="shared" si="29"/>
        <v>300</v>
      </c>
      <c r="N151" s="20">
        <v>300</v>
      </c>
      <c r="O151" s="20">
        <v>0</v>
      </c>
    </row>
    <row r="152" spans="2:15" ht="40.5" customHeight="1" x14ac:dyDescent="0.25">
      <c r="B152" s="34" t="s">
        <v>169</v>
      </c>
      <c r="C152" s="46" t="s">
        <v>37</v>
      </c>
      <c r="D152" s="50">
        <f t="shared" si="26"/>
        <v>1800</v>
      </c>
      <c r="E152" s="33">
        <f>SUM(E156:E161)</f>
        <v>1800</v>
      </c>
      <c r="F152" s="33">
        <f>SUM(F156:F161)</f>
        <v>0</v>
      </c>
      <c r="G152" s="50">
        <f t="shared" si="27"/>
        <v>1800</v>
      </c>
      <c r="H152" s="33">
        <f>SUM(H156:H161)</f>
        <v>1800</v>
      </c>
      <c r="I152" s="33">
        <f>SUM(I156:I161)</f>
        <v>0</v>
      </c>
      <c r="J152" s="50">
        <f t="shared" si="28"/>
        <v>2600</v>
      </c>
      <c r="K152" s="33">
        <f>SUM(K156:K161)</f>
        <v>2600</v>
      </c>
      <c r="L152" s="33">
        <f>SUM(L156:L161)</f>
        <v>0</v>
      </c>
      <c r="M152" s="50">
        <f t="shared" si="29"/>
        <v>2600</v>
      </c>
      <c r="N152" s="33">
        <f>SUM(N156:N161)</f>
        <v>2600</v>
      </c>
      <c r="O152" s="33">
        <f>SUM(O156:O161)</f>
        <v>0</v>
      </c>
    </row>
    <row r="153" spans="2:15" ht="19.5" x14ac:dyDescent="0.25">
      <c r="B153" s="23"/>
      <c r="C153" s="47" t="s">
        <v>58</v>
      </c>
      <c r="D153" s="25">
        <f t="shared" si="26"/>
        <v>0</v>
      </c>
      <c r="E153" s="19">
        <f>SUM(E154:E155)</f>
        <v>0</v>
      </c>
      <c r="F153" s="19">
        <f>SUM(F154:F155)</f>
        <v>0</v>
      </c>
      <c r="G153" s="25">
        <f t="shared" si="27"/>
        <v>0</v>
      </c>
      <c r="H153" s="19">
        <f>SUM(H154:H155)</f>
        <v>0</v>
      </c>
      <c r="I153" s="19">
        <f>SUM(I154:I155)</f>
        <v>0</v>
      </c>
      <c r="J153" s="25">
        <f t="shared" si="28"/>
        <v>0</v>
      </c>
      <c r="K153" s="19">
        <f>SUM(K154:K155)</f>
        <v>0</v>
      </c>
      <c r="L153" s="19">
        <f>SUM(L154:L155)</f>
        <v>0</v>
      </c>
      <c r="M153" s="25">
        <f t="shared" si="29"/>
        <v>0</v>
      </c>
      <c r="N153" s="19">
        <f>SUM(N154:N155)</f>
        <v>0</v>
      </c>
      <c r="O153" s="19">
        <f>SUM(O154:O155)</f>
        <v>0</v>
      </c>
    </row>
    <row r="154" spans="2:15" ht="19.5" x14ac:dyDescent="0.25">
      <c r="B154" s="23"/>
      <c r="C154" s="48" t="s">
        <v>110</v>
      </c>
      <c r="D154" s="25">
        <f t="shared" si="26"/>
        <v>0</v>
      </c>
      <c r="E154" s="20">
        <v>0</v>
      </c>
      <c r="F154" s="20">
        <v>0</v>
      </c>
      <c r="G154" s="25">
        <f t="shared" si="27"/>
        <v>0</v>
      </c>
      <c r="H154" s="20">
        <v>0</v>
      </c>
      <c r="I154" s="20">
        <v>0</v>
      </c>
      <c r="J154" s="25">
        <f t="shared" si="28"/>
        <v>0</v>
      </c>
      <c r="K154" s="20">
        <v>0</v>
      </c>
      <c r="L154" s="20">
        <v>0</v>
      </c>
      <c r="M154" s="25">
        <f t="shared" si="29"/>
        <v>0</v>
      </c>
      <c r="N154" s="20">
        <v>0</v>
      </c>
      <c r="O154" s="20">
        <v>0</v>
      </c>
    </row>
    <row r="155" spans="2:15" ht="19.5" x14ac:dyDescent="0.25">
      <c r="B155" s="23"/>
      <c r="C155" s="48" t="s">
        <v>62</v>
      </c>
      <c r="D155" s="25">
        <f t="shared" si="26"/>
        <v>0</v>
      </c>
      <c r="E155" s="20">
        <v>0</v>
      </c>
      <c r="F155" s="20">
        <v>0</v>
      </c>
      <c r="G155" s="25">
        <f t="shared" si="27"/>
        <v>0</v>
      </c>
      <c r="H155" s="20">
        <v>0</v>
      </c>
      <c r="I155" s="20">
        <v>0</v>
      </c>
      <c r="J155" s="25">
        <f t="shared" si="28"/>
        <v>0</v>
      </c>
      <c r="K155" s="20">
        <v>0</v>
      </c>
      <c r="L155" s="20">
        <v>0</v>
      </c>
      <c r="M155" s="25">
        <f t="shared" si="29"/>
        <v>0</v>
      </c>
      <c r="N155" s="20">
        <v>0</v>
      </c>
      <c r="O155" s="20">
        <v>0</v>
      </c>
    </row>
    <row r="156" spans="2:15" ht="90" x14ac:dyDescent="0.25">
      <c r="B156" s="23"/>
      <c r="C156" s="48" t="s">
        <v>115</v>
      </c>
      <c r="D156" s="25">
        <f t="shared" si="26"/>
        <v>580</v>
      </c>
      <c r="E156" s="20">
        <v>580</v>
      </c>
      <c r="F156" s="20">
        <v>0</v>
      </c>
      <c r="G156" s="25">
        <f t="shared" si="27"/>
        <v>580</v>
      </c>
      <c r="H156" s="20">
        <v>580</v>
      </c>
      <c r="I156" s="20">
        <v>0</v>
      </c>
      <c r="J156" s="25">
        <f t="shared" si="28"/>
        <v>640</v>
      </c>
      <c r="K156" s="20">
        <v>640</v>
      </c>
      <c r="L156" s="20">
        <v>0</v>
      </c>
      <c r="M156" s="25">
        <f t="shared" si="29"/>
        <v>640</v>
      </c>
      <c r="N156" s="20">
        <v>640</v>
      </c>
      <c r="O156" s="20">
        <v>0</v>
      </c>
    </row>
    <row r="157" spans="2:15" ht="57.95" customHeight="1" x14ac:dyDescent="0.25">
      <c r="B157" s="23"/>
      <c r="C157" s="48" t="s">
        <v>259</v>
      </c>
      <c r="D157" s="25">
        <f t="shared" si="26"/>
        <v>725</v>
      </c>
      <c r="E157" s="20">
        <v>725</v>
      </c>
      <c r="F157" s="20">
        <v>0</v>
      </c>
      <c r="G157" s="25">
        <f t="shared" si="27"/>
        <v>725</v>
      </c>
      <c r="H157" s="20">
        <v>725</v>
      </c>
      <c r="I157" s="20">
        <v>0</v>
      </c>
      <c r="J157" s="25">
        <f t="shared" si="28"/>
        <v>1200</v>
      </c>
      <c r="K157" s="20">
        <v>1200</v>
      </c>
      <c r="L157" s="20">
        <v>0</v>
      </c>
      <c r="M157" s="25">
        <f t="shared" si="29"/>
        <v>1200</v>
      </c>
      <c r="N157" s="20">
        <v>1200</v>
      </c>
      <c r="O157" s="20">
        <v>0</v>
      </c>
    </row>
    <row r="158" spans="2:15" ht="36" x14ac:dyDescent="0.25">
      <c r="B158" s="23"/>
      <c r="C158" s="48" t="s">
        <v>71</v>
      </c>
      <c r="D158" s="25">
        <f t="shared" si="26"/>
        <v>150</v>
      </c>
      <c r="E158" s="20">
        <v>150</v>
      </c>
      <c r="F158" s="20">
        <v>0</v>
      </c>
      <c r="G158" s="25">
        <f t="shared" si="27"/>
        <v>150</v>
      </c>
      <c r="H158" s="20">
        <v>150</v>
      </c>
      <c r="I158" s="20">
        <v>0</v>
      </c>
      <c r="J158" s="25">
        <f t="shared" si="28"/>
        <v>376</v>
      </c>
      <c r="K158" s="20">
        <v>376</v>
      </c>
      <c r="L158" s="20">
        <v>0</v>
      </c>
      <c r="M158" s="25">
        <f t="shared" si="29"/>
        <v>376</v>
      </c>
      <c r="N158" s="20">
        <v>376</v>
      </c>
      <c r="O158" s="20">
        <v>0</v>
      </c>
    </row>
    <row r="159" spans="2:15" ht="19.5" x14ac:dyDescent="0.25">
      <c r="B159" s="23"/>
      <c r="C159" s="48" t="s">
        <v>72</v>
      </c>
      <c r="D159" s="25">
        <f t="shared" si="26"/>
        <v>30</v>
      </c>
      <c r="E159" s="20">
        <v>30</v>
      </c>
      <c r="F159" s="20">
        <v>0</v>
      </c>
      <c r="G159" s="25">
        <f t="shared" si="27"/>
        <v>30</v>
      </c>
      <c r="H159" s="20">
        <v>30</v>
      </c>
      <c r="I159" s="20">
        <v>0</v>
      </c>
      <c r="J159" s="25">
        <f t="shared" si="28"/>
        <v>35</v>
      </c>
      <c r="K159" s="20">
        <v>35</v>
      </c>
      <c r="L159" s="20">
        <v>0</v>
      </c>
      <c r="M159" s="25">
        <f t="shared" si="29"/>
        <v>35</v>
      </c>
      <c r="N159" s="20">
        <v>35</v>
      </c>
      <c r="O159" s="20">
        <v>0</v>
      </c>
    </row>
    <row r="160" spans="2:15" ht="19.5" x14ac:dyDescent="0.25">
      <c r="B160" s="23"/>
      <c r="C160" s="48" t="s">
        <v>226</v>
      </c>
      <c r="D160" s="25">
        <f t="shared" si="26"/>
        <v>130</v>
      </c>
      <c r="E160" s="20">
        <v>130</v>
      </c>
      <c r="F160" s="20">
        <v>0</v>
      </c>
      <c r="G160" s="25">
        <f t="shared" si="27"/>
        <v>130</v>
      </c>
      <c r="H160" s="20">
        <v>130</v>
      </c>
      <c r="I160" s="20">
        <v>0</v>
      </c>
      <c r="J160" s="25">
        <f t="shared" si="28"/>
        <v>145</v>
      </c>
      <c r="K160" s="20">
        <v>145</v>
      </c>
      <c r="L160" s="20">
        <v>0</v>
      </c>
      <c r="M160" s="25">
        <f t="shared" si="29"/>
        <v>145</v>
      </c>
      <c r="N160" s="20">
        <v>145</v>
      </c>
      <c r="O160" s="20">
        <v>0</v>
      </c>
    </row>
    <row r="161" spans="2:15" ht="108" x14ac:dyDescent="0.25">
      <c r="B161" s="23"/>
      <c r="C161" s="48" t="s">
        <v>241</v>
      </c>
      <c r="D161" s="25">
        <f t="shared" si="26"/>
        <v>185</v>
      </c>
      <c r="E161" s="20">
        <v>185</v>
      </c>
      <c r="F161" s="20">
        <v>0</v>
      </c>
      <c r="G161" s="25">
        <f t="shared" si="27"/>
        <v>185</v>
      </c>
      <c r="H161" s="20">
        <v>185</v>
      </c>
      <c r="I161" s="20">
        <v>0</v>
      </c>
      <c r="J161" s="25">
        <f t="shared" si="28"/>
        <v>204</v>
      </c>
      <c r="K161" s="20">
        <v>204</v>
      </c>
      <c r="L161" s="20">
        <v>0</v>
      </c>
      <c r="M161" s="25">
        <f t="shared" si="29"/>
        <v>204</v>
      </c>
      <c r="N161" s="20">
        <v>204</v>
      </c>
      <c r="O161" s="20">
        <v>0</v>
      </c>
    </row>
    <row r="162" spans="2:15" ht="49.5" customHeight="1" x14ac:dyDescent="0.25">
      <c r="B162" s="34" t="s">
        <v>170</v>
      </c>
      <c r="C162" s="46" t="s">
        <v>38</v>
      </c>
      <c r="D162" s="50">
        <f t="shared" si="26"/>
        <v>8400</v>
      </c>
      <c r="E162" s="33">
        <f>SUM(E166:E169)</f>
        <v>8400</v>
      </c>
      <c r="F162" s="33">
        <f>SUM(F166:F169)</f>
        <v>0</v>
      </c>
      <c r="G162" s="50">
        <f t="shared" si="27"/>
        <v>8800</v>
      </c>
      <c r="H162" s="33">
        <f>SUM(H166:H169)</f>
        <v>8800</v>
      </c>
      <c r="I162" s="33">
        <f>SUM(I166:I169)</f>
        <v>0</v>
      </c>
      <c r="J162" s="50">
        <f t="shared" si="28"/>
        <v>9300</v>
      </c>
      <c r="K162" s="33">
        <f>SUM(K166:K169)</f>
        <v>9300</v>
      </c>
      <c r="L162" s="33">
        <f>SUM(L166:L169)</f>
        <v>0</v>
      </c>
      <c r="M162" s="50">
        <f t="shared" si="29"/>
        <v>9300</v>
      </c>
      <c r="N162" s="33">
        <f>SUM(N166:N169)</f>
        <v>9300</v>
      </c>
      <c r="O162" s="33">
        <f>SUM(O166:O169)</f>
        <v>0</v>
      </c>
    </row>
    <row r="163" spans="2:15" ht="19.5" x14ac:dyDescent="0.25">
      <c r="B163" s="23"/>
      <c r="C163" s="47" t="s">
        <v>58</v>
      </c>
      <c r="D163" s="25">
        <f t="shared" si="26"/>
        <v>5</v>
      </c>
      <c r="E163" s="19">
        <f>SUM(E164:E165)</f>
        <v>5</v>
      </c>
      <c r="F163" s="19">
        <f>SUM(F164:F165)</f>
        <v>0</v>
      </c>
      <c r="G163" s="25">
        <f t="shared" si="27"/>
        <v>5</v>
      </c>
      <c r="H163" s="19">
        <f>SUM(H164:H165)</f>
        <v>5</v>
      </c>
      <c r="I163" s="19">
        <f>SUM(I164:I165)</f>
        <v>0</v>
      </c>
      <c r="J163" s="25">
        <f t="shared" si="28"/>
        <v>5</v>
      </c>
      <c r="K163" s="19">
        <f>SUM(K164:K165)</f>
        <v>5</v>
      </c>
      <c r="L163" s="19">
        <f>SUM(L164:L165)</f>
        <v>0</v>
      </c>
      <c r="M163" s="25">
        <f t="shared" si="29"/>
        <v>5</v>
      </c>
      <c r="N163" s="19">
        <f>SUM(N164:N165)</f>
        <v>5</v>
      </c>
      <c r="O163" s="19">
        <f>SUM(O164:O165)</f>
        <v>0</v>
      </c>
    </row>
    <row r="164" spans="2:15" ht="19.5" x14ac:dyDescent="0.25">
      <c r="B164" s="23"/>
      <c r="C164" s="48" t="s">
        <v>110</v>
      </c>
      <c r="D164" s="25">
        <f t="shared" si="26"/>
        <v>0</v>
      </c>
      <c r="E164" s="20">
        <v>0</v>
      </c>
      <c r="F164" s="20">
        <v>0</v>
      </c>
      <c r="G164" s="25">
        <f t="shared" si="27"/>
        <v>0</v>
      </c>
      <c r="H164" s="20">
        <v>0</v>
      </c>
      <c r="I164" s="20">
        <v>0</v>
      </c>
      <c r="J164" s="25">
        <f t="shared" si="28"/>
        <v>0</v>
      </c>
      <c r="K164" s="20">
        <v>0</v>
      </c>
      <c r="L164" s="20">
        <v>0</v>
      </c>
      <c r="M164" s="25">
        <f t="shared" si="29"/>
        <v>0</v>
      </c>
      <c r="N164" s="20">
        <v>0</v>
      </c>
      <c r="O164" s="20">
        <v>0</v>
      </c>
    </row>
    <row r="165" spans="2:15" ht="19.5" x14ac:dyDescent="0.25">
      <c r="B165" s="23"/>
      <c r="C165" s="48" t="s">
        <v>62</v>
      </c>
      <c r="D165" s="25">
        <f t="shared" si="26"/>
        <v>5</v>
      </c>
      <c r="E165" s="20">
        <v>5</v>
      </c>
      <c r="F165" s="20">
        <v>0</v>
      </c>
      <c r="G165" s="25">
        <f t="shared" si="27"/>
        <v>5</v>
      </c>
      <c r="H165" s="20">
        <v>5</v>
      </c>
      <c r="I165" s="20">
        <v>0</v>
      </c>
      <c r="J165" s="25">
        <f t="shared" si="28"/>
        <v>5</v>
      </c>
      <c r="K165" s="20">
        <v>5</v>
      </c>
      <c r="L165" s="20">
        <v>0</v>
      </c>
      <c r="M165" s="25">
        <f t="shared" si="29"/>
        <v>5</v>
      </c>
      <c r="N165" s="20">
        <v>5</v>
      </c>
      <c r="O165" s="20">
        <v>0</v>
      </c>
    </row>
    <row r="166" spans="2:15" ht="54" x14ac:dyDescent="0.25">
      <c r="B166" s="23"/>
      <c r="C166" s="48" t="s">
        <v>258</v>
      </c>
      <c r="D166" s="25">
        <f t="shared" si="26"/>
        <v>8000</v>
      </c>
      <c r="E166" s="20">
        <v>8000</v>
      </c>
      <c r="F166" s="20">
        <v>0</v>
      </c>
      <c r="G166" s="25">
        <f t="shared" si="27"/>
        <v>8393</v>
      </c>
      <c r="H166" s="20">
        <v>8393</v>
      </c>
      <c r="I166" s="20">
        <v>0</v>
      </c>
      <c r="J166" s="25">
        <f t="shared" si="28"/>
        <v>8850</v>
      </c>
      <c r="K166" s="20">
        <v>8850</v>
      </c>
      <c r="L166" s="20">
        <v>0</v>
      </c>
      <c r="M166" s="25">
        <f t="shared" si="29"/>
        <v>8850</v>
      </c>
      <c r="N166" s="20">
        <v>8850</v>
      </c>
      <c r="O166" s="20">
        <v>0</v>
      </c>
    </row>
    <row r="167" spans="2:15" ht="36" x14ac:dyDescent="0.25">
      <c r="B167" s="23"/>
      <c r="C167" s="48" t="s">
        <v>257</v>
      </c>
      <c r="D167" s="25">
        <f t="shared" si="26"/>
        <v>140</v>
      </c>
      <c r="E167" s="20">
        <v>140</v>
      </c>
      <c r="F167" s="20">
        <v>0</v>
      </c>
      <c r="G167" s="25">
        <f t="shared" si="27"/>
        <v>142</v>
      </c>
      <c r="H167" s="20">
        <v>142</v>
      </c>
      <c r="I167" s="20">
        <v>0</v>
      </c>
      <c r="J167" s="25">
        <f t="shared" si="28"/>
        <v>150</v>
      </c>
      <c r="K167" s="20">
        <v>150</v>
      </c>
      <c r="L167" s="20">
        <v>0</v>
      </c>
      <c r="M167" s="25">
        <f t="shared" si="29"/>
        <v>150</v>
      </c>
      <c r="N167" s="20">
        <v>150</v>
      </c>
      <c r="O167" s="20">
        <v>0</v>
      </c>
    </row>
    <row r="168" spans="2:15" ht="108" x14ac:dyDescent="0.25">
      <c r="B168" s="23"/>
      <c r="C168" s="48" t="s">
        <v>171</v>
      </c>
      <c r="D168" s="25">
        <f t="shared" si="26"/>
        <v>205</v>
      </c>
      <c r="E168" s="20">
        <v>205</v>
      </c>
      <c r="F168" s="20">
        <v>0</v>
      </c>
      <c r="G168" s="25">
        <f t="shared" si="27"/>
        <v>210</v>
      </c>
      <c r="H168" s="20">
        <v>210</v>
      </c>
      <c r="I168" s="20">
        <v>0</v>
      </c>
      <c r="J168" s="25">
        <f t="shared" si="28"/>
        <v>240</v>
      </c>
      <c r="K168" s="20">
        <v>240</v>
      </c>
      <c r="L168" s="20">
        <v>0</v>
      </c>
      <c r="M168" s="25">
        <f t="shared" si="29"/>
        <v>240</v>
      </c>
      <c r="N168" s="20">
        <v>240</v>
      </c>
      <c r="O168" s="20">
        <v>0</v>
      </c>
    </row>
    <row r="169" spans="2:15" ht="36" x14ac:dyDescent="0.25">
      <c r="B169" s="23"/>
      <c r="C169" s="48" t="s">
        <v>172</v>
      </c>
      <c r="D169" s="25">
        <f t="shared" si="26"/>
        <v>55</v>
      </c>
      <c r="E169" s="20">
        <v>55</v>
      </c>
      <c r="F169" s="20">
        <v>0</v>
      </c>
      <c r="G169" s="25">
        <f t="shared" si="27"/>
        <v>55</v>
      </c>
      <c r="H169" s="20">
        <v>55</v>
      </c>
      <c r="I169" s="20">
        <v>0</v>
      </c>
      <c r="J169" s="25">
        <f t="shared" si="28"/>
        <v>60</v>
      </c>
      <c r="K169" s="20">
        <v>60</v>
      </c>
      <c r="L169" s="20">
        <v>0</v>
      </c>
      <c r="M169" s="25">
        <f t="shared" si="29"/>
        <v>60</v>
      </c>
      <c r="N169" s="20">
        <v>60</v>
      </c>
      <c r="O169" s="20">
        <v>0</v>
      </c>
    </row>
    <row r="170" spans="2:15" ht="72" x14ac:dyDescent="0.25">
      <c r="B170" s="34" t="s">
        <v>173</v>
      </c>
      <c r="C170" s="46" t="s">
        <v>139</v>
      </c>
      <c r="D170" s="50">
        <f t="shared" si="26"/>
        <v>260</v>
      </c>
      <c r="E170" s="33">
        <f>E174+E175</f>
        <v>260</v>
      </c>
      <c r="F170" s="33">
        <f>F174+F175</f>
        <v>0</v>
      </c>
      <c r="G170" s="50">
        <f t="shared" si="27"/>
        <v>260</v>
      </c>
      <c r="H170" s="33">
        <f>H174+H175</f>
        <v>260</v>
      </c>
      <c r="I170" s="33">
        <f>I174+I175</f>
        <v>0</v>
      </c>
      <c r="J170" s="50">
        <f t="shared" si="28"/>
        <v>350</v>
      </c>
      <c r="K170" s="33">
        <f>K174+K175</f>
        <v>350</v>
      </c>
      <c r="L170" s="33">
        <f>L174+L175</f>
        <v>0</v>
      </c>
      <c r="M170" s="50">
        <f t="shared" si="29"/>
        <v>400</v>
      </c>
      <c r="N170" s="33">
        <f>N174+N175</f>
        <v>400</v>
      </c>
      <c r="O170" s="33">
        <f>O174+O175</f>
        <v>0</v>
      </c>
    </row>
    <row r="171" spans="2:15" ht="19.5" x14ac:dyDescent="0.25">
      <c r="B171" s="23"/>
      <c r="C171" s="47" t="s">
        <v>58</v>
      </c>
      <c r="D171" s="25">
        <f t="shared" si="26"/>
        <v>5</v>
      </c>
      <c r="E171" s="19">
        <f>E172+E173</f>
        <v>5</v>
      </c>
      <c r="F171" s="19">
        <f>F172+F173</f>
        <v>0</v>
      </c>
      <c r="G171" s="25">
        <f t="shared" si="27"/>
        <v>5</v>
      </c>
      <c r="H171" s="19">
        <f>H172+H173</f>
        <v>5</v>
      </c>
      <c r="I171" s="19">
        <f>SUM(I172:I173)</f>
        <v>0</v>
      </c>
      <c r="J171" s="25">
        <f t="shared" si="28"/>
        <v>5</v>
      </c>
      <c r="K171" s="19">
        <f>K172+K173</f>
        <v>5</v>
      </c>
      <c r="L171" s="19">
        <f>L172+L173</f>
        <v>0</v>
      </c>
      <c r="M171" s="25">
        <f t="shared" si="29"/>
        <v>5</v>
      </c>
      <c r="N171" s="19">
        <f>N172+N173</f>
        <v>5</v>
      </c>
      <c r="O171" s="19">
        <f>O172+O173</f>
        <v>0</v>
      </c>
    </row>
    <row r="172" spans="2:15" ht="19.5" x14ac:dyDescent="0.25">
      <c r="B172" s="23"/>
      <c r="C172" s="48" t="s">
        <v>110</v>
      </c>
      <c r="D172" s="25">
        <f t="shared" si="26"/>
        <v>0</v>
      </c>
      <c r="E172" s="20">
        <v>0</v>
      </c>
      <c r="F172" s="20">
        <v>0</v>
      </c>
      <c r="G172" s="25">
        <f t="shared" si="27"/>
        <v>0</v>
      </c>
      <c r="H172" s="20">
        <v>0</v>
      </c>
      <c r="I172" s="20">
        <v>0</v>
      </c>
      <c r="J172" s="25">
        <f t="shared" si="28"/>
        <v>0</v>
      </c>
      <c r="K172" s="20">
        <v>0</v>
      </c>
      <c r="L172" s="20">
        <v>0</v>
      </c>
      <c r="M172" s="25">
        <f t="shared" si="29"/>
        <v>0</v>
      </c>
      <c r="N172" s="20">
        <v>0</v>
      </c>
      <c r="O172" s="20">
        <v>0</v>
      </c>
    </row>
    <row r="173" spans="2:15" ht="19.5" x14ac:dyDescent="0.25">
      <c r="B173" s="23"/>
      <c r="C173" s="48" t="s">
        <v>62</v>
      </c>
      <c r="D173" s="25">
        <f t="shared" si="26"/>
        <v>5</v>
      </c>
      <c r="E173" s="20">
        <v>5</v>
      </c>
      <c r="F173" s="20">
        <v>0</v>
      </c>
      <c r="G173" s="25">
        <f t="shared" si="27"/>
        <v>5</v>
      </c>
      <c r="H173" s="20">
        <v>5</v>
      </c>
      <c r="I173" s="20">
        <v>0</v>
      </c>
      <c r="J173" s="25">
        <f t="shared" si="28"/>
        <v>5</v>
      </c>
      <c r="K173" s="20">
        <v>5</v>
      </c>
      <c r="L173" s="20">
        <v>0</v>
      </c>
      <c r="M173" s="25">
        <f t="shared" si="29"/>
        <v>5</v>
      </c>
      <c r="N173" s="20">
        <v>5</v>
      </c>
      <c r="O173" s="20">
        <v>0</v>
      </c>
    </row>
    <row r="174" spans="2:15" ht="72" x14ac:dyDescent="0.25">
      <c r="B174" s="23"/>
      <c r="C174" s="48" t="s">
        <v>137</v>
      </c>
      <c r="D174" s="25">
        <f t="shared" si="26"/>
        <v>170</v>
      </c>
      <c r="E174" s="20">
        <v>170</v>
      </c>
      <c r="F174" s="20">
        <v>0</v>
      </c>
      <c r="G174" s="25">
        <f t="shared" si="27"/>
        <v>170</v>
      </c>
      <c r="H174" s="20">
        <v>170</v>
      </c>
      <c r="I174" s="20">
        <v>0</v>
      </c>
      <c r="J174" s="25">
        <f t="shared" si="28"/>
        <v>230</v>
      </c>
      <c r="K174" s="20">
        <v>230</v>
      </c>
      <c r="L174" s="20">
        <v>0</v>
      </c>
      <c r="M174" s="25">
        <f t="shared" si="29"/>
        <v>250</v>
      </c>
      <c r="N174" s="20">
        <v>250</v>
      </c>
      <c r="O174" s="20">
        <v>0</v>
      </c>
    </row>
    <row r="175" spans="2:15" ht="72" x14ac:dyDescent="0.25">
      <c r="B175" s="23"/>
      <c r="C175" s="48" t="s">
        <v>138</v>
      </c>
      <c r="D175" s="25">
        <f t="shared" si="26"/>
        <v>90</v>
      </c>
      <c r="E175" s="20">
        <v>90</v>
      </c>
      <c r="F175" s="20">
        <v>0</v>
      </c>
      <c r="G175" s="25">
        <f t="shared" si="27"/>
        <v>90</v>
      </c>
      <c r="H175" s="20">
        <v>90</v>
      </c>
      <c r="I175" s="20">
        <v>0</v>
      </c>
      <c r="J175" s="25">
        <f t="shared" si="28"/>
        <v>120</v>
      </c>
      <c r="K175" s="20">
        <v>120</v>
      </c>
      <c r="L175" s="20">
        <v>0</v>
      </c>
      <c r="M175" s="25">
        <f t="shared" si="29"/>
        <v>150</v>
      </c>
      <c r="N175" s="20">
        <v>150</v>
      </c>
      <c r="O175" s="20">
        <v>0</v>
      </c>
    </row>
    <row r="176" spans="2:15" ht="47.25" customHeight="1" x14ac:dyDescent="0.25">
      <c r="B176" s="34" t="s">
        <v>174</v>
      </c>
      <c r="C176" s="46" t="s">
        <v>39</v>
      </c>
      <c r="D176" s="50">
        <f t="shared" si="26"/>
        <v>17800</v>
      </c>
      <c r="E176" s="33">
        <f>SUM(E180:E186)</f>
        <v>17800</v>
      </c>
      <c r="F176" s="33">
        <f>SUM(F180:F186)</f>
        <v>0</v>
      </c>
      <c r="G176" s="50">
        <f t="shared" si="27"/>
        <v>18500</v>
      </c>
      <c r="H176" s="33">
        <f>SUM(H180:H186)</f>
        <v>18500</v>
      </c>
      <c r="I176" s="33">
        <f>SUM(I180:I186)</f>
        <v>0</v>
      </c>
      <c r="J176" s="50">
        <f t="shared" si="28"/>
        <v>20000</v>
      </c>
      <c r="K176" s="33">
        <f>SUM(K180:K186)</f>
        <v>20000</v>
      </c>
      <c r="L176" s="33">
        <f>SUM(L180:L186)</f>
        <v>0</v>
      </c>
      <c r="M176" s="50">
        <f t="shared" si="29"/>
        <v>21800</v>
      </c>
      <c r="N176" s="33">
        <f>SUM(N180:N186)</f>
        <v>21800</v>
      </c>
      <c r="O176" s="33">
        <f>SUM(O180:O186)</f>
        <v>0</v>
      </c>
    </row>
    <row r="177" spans="2:15" ht="19.5" x14ac:dyDescent="0.25">
      <c r="B177" s="23"/>
      <c r="C177" s="47" t="s">
        <v>58</v>
      </c>
      <c r="D177" s="25">
        <f t="shared" si="26"/>
        <v>31</v>
      </c>
      <c r="E177" s="19">
        <f>SUM(E178:E179)</f>
        <v>31</v>
      </c>
      <c r="F177" s="19">
        <f>SUM(F178:F179)</f>
        <v>0</v>
      </c>
      <c r="G177" s="25">
        <f t="shared" si="27"/>
        <v>31</v>
      </c>
      <c r="H177" s="19">
        <f>SUM(H178:H179)</f>
        <v>31</v>
      </c>
      <c r="I177" s="19">
        <f>SUM(I178:I179)</f>
        <v>0</v>
      </c>
      <c r="J177" s="25">
        <f t="shared" si="28"/>
        <v>31</v>
      </c>
      <c r="K177" s="19">
        <f>SUM(K178:K179)</f>
        <v>31</v>
      </c>
      <c r="L177" s="19">
        <f>SUM(L178:L179)</f>
        <v>0</v>
      </c>
      <c r="M177" s="25">
        <f t="shared" si="29"/>
        <v>31</v>
      </c>
      <c r="N177" s="19">
        <f>SUM(N178:N179)</f>
        <v>31</v>
      </c>
      <c r="O177" s="19">
        <f>SUM(O178:O179)</f>
        <v>0</v>
      </c>
    </row>
    <row r="178" spans="2:15" ht="19.5" x14ac:dyDescent="0.25">
      <c r="B178" s="23"/>
      <c r="C178" s="48" t="s">
        <v>110</v>
      </c>
      <c r="D178" s="25">
        <f t="shared" si="26"/>
        <v>0</v>
      </c>
      <c r="E178" s="20">
        <v>0</v>
      </c>
      <c r="F178" s="20">
        <v>0</v>
      </c>
      <c r="G178" s="25">
        <f t="shared" si="27"/>
        <v>0</v>
      </c>
      <c r="H178" s="20">
        <v>0</v>
      </c>
      <c r="I178" s="20">
        <v>0</v>
      </c>
      <c r="J178" s="25">
        <f t="shared" si="28"/>
        <v>0</v>
      </c>
      <c r="K178" s="20">
        <v>0</v>
      </c>
      <c r="L178" s="20">
        <v>0</v>
      </c>
      <c r="M178" s="25">
        <f t="shared" si="29"/>
        <v>0</v>
      </c>
      <c r="N178" s="20">
        <v>0</v>
      </c>
      <c r="O178" s="20">
        <v>0</v>
      </c>
    </row>
    <row r="179" spans="2:15" ht="19.5" x14ac:dyDescent="0.25">
      <c r="B179" s="23"/>
      <c r="C179" s="48" t="s">
        <v>62</v>
      </c>
      <c r="D179" s="25">
        <f t="shared" si="26"/>
        <v>31</v>
      </c>
      <c r="E179" s="20">
        <v>31</v>
      </c>
      <c r="F179" s="20">
        <v>0</v>
      </c>
      <c r="G179" s="25">
        <f t="shared" si="27"/>
        <v>31</v>
      </c>
      <c r="H179" s="20">
        <v>31</v>
      </c>
      <c r="I179" s="20">
        <v>0</v>
      </c>
      <c r="J179" s="25">
        <f t="shared" si="28"/>
        <v>31</v>
      </c>
      <c r="K179" s="20">
        <v>31</v>
      </c>
      <c r="L179" s="20">
        <v>0</v>
      </c>
      <c r="M179" s="25">
        <f t="shared" si="29"/>
        <v>31</v>
      </c>
      <c r="N179" s="20">
        <v>31</v>
      </c>
      <c r="O179" s="20">
        <v>0</v>
      </c>
    </row>
    <row r="180" spans="2:15" ht="90" x14ac:dyDescent="0.25">
      <c r="B180" s="23"/>
      <c r="C180" s="48" t="s">
        <v>175</v>
      </c>
      <c r="D180" s="25">
        <f t="shared" si="26"/>
        <v>3400</v>
      </c>
      <c r="E180" s="20">
        <v>3400</v>
      </c>
      <c r="F180" s="20">
        <v>0</v>
      </c>
      <c r="G180" s="25">
        <f t="shared" si="27"/>
        <v>3680</v>
      </c>
      <c r="H180" s="20">
        <v>3680</v>
      </c>
      <c r="I180" s="20">
        <v>0</v>
      </c>
      <c r="J180" s="25">
        <f t="shared" si="28"/>
        <v>4560</v>
      </c>
      <c r="K180" s="20">
        <v>4560</v>
      </c>
      <c r="L180" s="20">
        <v>0</v>
      </c>
      <c r="M180" s="25">
        <f t="shared" si="29"/>
        <v>5050</v>
      </c>
      <c r="N180" s="20">
        <v>5050</v>
      </c>
      <c r="O180" s="20">
        <v>0</v>
      </c>
    </row>
    <row r="181" spans="2:15" ht="144" x14ac:dyDescent="0.25">
      <c r="B181" s="23"/>
      <c r="C181" s="48" t="s">
        <v>242</v>
      </c>
      <c r="D181" s="25">
        <f t="shared" si="26"/>
        <v>1900</v>
      </c>
      <c r="E181" s="20">
        <v>1900</v>
      </c>
      <c r="F181" s="20">
        <v>0</v>
      </c>
      <c r="G181" s="25">
        <f t="shared" si="27"/>
        <v>2100</v>
      </c>
      <c r="H181" s="20">
        <v>2100</v>
      </c>
      <c r="I181" s="20">
        <v>0</v>
      </c>
      <c r="J181" s="25">
        <f t="shared" si="28"/>
        <v>2320</v>
      </c>
      <c r="K181" s="20">
        <v>2320</v>
      </c>
      <c r="L181" s="20">
        <v>0</v>
      </c>
      <c r="M181" s="25">
        <f t="shared" si="29"/>
        <v>3300</v>
      </c>
      <c r="N181" s="20">
        <v>3300</v>
      </c>
      <c r="O181" s="20">
        <v>0</v>
      </c>
    </row>
    <row r="182" spans="2:15" ht="19.5" x14ac:dyDescent="0.25">
      <c r="B182" s="23"/>
      <c r="C182" s="48" t="s">
        <v>73</v>
      </c>
      <c r="D182" s="25">
        <f t="shared" si="26"/>
        <v>9800</v>
      </c>
      <c r="E182" s="20">
        <v>9800</v>
      </c>
      <c r="F182" s="20">
        <v>0</v>
      </c>
      <c r="G182" s="25">
        <f t="shared" si="27"/>
        <v>9830</v>
      </c>
      <c r="H182" s="20">
        <v>9830</v>
      </c>
      <c r="I182" s="20">
        <v>0</v>
      </c>
      <c r="J182" s="25">
        <f t="shared" si="28"/>
        <v>9950</v>
      </c>
      <c r="K182" s="20">
        <v>9950</v>
      </c>
      <c r="L182" s="20">
        <v>0</v>
      </c>
      <c r="M182" s="25">
        <f t="shared" si="29"/>
        <v>9950</v>
      </c>
      <c r="N182" s="20">
        <v>9950</v>
      </c>
      <c r="O182" s="20">
        <v>0</v>
      </c>
    </row>
    <row r="183" spans="2:15" ht="54" x14ac:dyDescent="0.25">
      <c r="B183" s="23"/>
      <c r="C183" s="48" t="s">
        <v>116</v>
      </c>
      <c r="D183" s="25">
        <f t="shared" si="26"/>
        <v>50</v>
      </c>
      <c r="E183" s="20">
        <v>50</v>
      </c>
      <c r="F183" s="20">
        <v>0</v>
      </c>
      <c r="G183" s="25">
        <f t="shared" si="27"/>
        <v>50</v>
      </c>
      <c r="H183" s="20">
        <v>50</v>
      </c>
      <c r="I183" s="20">
        <v>0</v>
      </c>
      <c r="J183" s="25">
        <f t="shared" si="28"/>
        <v>50</v>
      </c>
      <c r="K183" s="20">
        <v>50</v>
      </c>
      <c r="L183" s="20">
        <v>0</v>
      </c>
      <c r="M183" s="25">
        <f t="shared" si="29"/>
        <v>50</v>
      </c>
      <c r="N183" s="20">
        <v>50</v>
      </c>
      <c r="O183" s="20">
        <v>0</v>
      </c>
    </row>
    <row r="184" spans="2:15" ht="36" x14ac:dyDescent="0.25">
      <c r="B184" s="23"/>
      <c r="C184" s="48" t="s">
        <v>74</v>
      </c>
      <c r="D184" s="25">
        <f t="shared" si="26"/>
        <v>50</v>
      </c>
      <c r="E184" s="20">
        <v>50</v>
      </c>
      <c r="F184" s="20">
        <v>0</v>
      </c>
      <c r="G184" s="25">
        <f t="shared" si="27"/>
        <v>50</v>
      </c>
      <c r="H184" s="20">
        <v>50</v>
      </c>
      <c r="I184" s="20">
        <v>0</v>
      </c>
      <c r="J184" s="25">
        <f t="shared" si="28"/>
        <v>50</v>
      </c>
      <c r="K184" s="20">
        <v>50</v>
      </c>
      <c r="L184" s="20">
        <v>0</v>
      </c>
      <c r="M184" s="25">
        <f t="shared" si="29"/>
        <v>50</v>
      </c>
      <c r="N184" s="20">
        <v>50</v>
      </c>
      <c r="O184" s="20">
        <v>0</v>
      </c>
    </row>
    <row r="185" spans="2:15" ht="60.75" customHeight="1" x14ac:dyDescent="0.25">
      <c r="B185" s="23"/>
      <c r="C185" s="48" t="s">
        <v>260</v>
      </c>
      <c r="D185" s="25">
        <f t="shared" si="26"/>
        <v>2100</v>
      </c>
      <c r="E185" s="20">
        <v>2100</v>
      </c>
      <c r="F185" s="20">
        <v>0</v>
      </c>
      <c r="G185" s="25">
        <f t="shared" si="27"/>
        <v>2290</v>
      </c>
      <c r="H185" s="20">
        <v>2290</v>
      </c>
      <c r="I185" s="20">
        <v>0</v>
      </c>
      <c r="J185" s="25">
        <f t="shared" si="28"/>
        <v>2520</v>
      </c>
      <c r="K185" s="20">
        <v>2520</v>
      </c>
      <c r="L185" s="20">
        <v>0</v>
      </c>
      <c r="M185" s="25">
        <f t="shared" si="29"/>
        <v>2800</v>
      </c>
      <c r="N185" s="20">
        <v>2800</v>
      </c>
      <c r="O185" s="20">
        <v>0</v>
      </c>
    </row>
    <row r="186" spans="2:15" ht="144" x14ac:dyDescent="0.25">
      <c r="B186" s="23"/>
      <c r="C186" s="48" t="s">
        <v>261</v>
      </c>
      <c r="D186" s="25">
        <f t="shared" si="26"/>
        <v>500</v>
      </c>
      <c r="E186" s="20">
        <v>500</v>
      </c>
      <c r="F186" s="20">
        <v>0</v>
      </c>
      <c r="G186" s="25">
        <f t="shared" si="27"/>
        <v>500</v>
      </c>
      <c r="H186" s="20">
        <v>500</v>
      </c>
      <c r="I186" s="20">
        <v>0</v>
      </c>
      <c r="J186" s="25">
        <f t="shared" si="28"/>
        <v>550</v>
      </c>
      <c r="K186" s="20">
        <v>550</v>
      </c>
      <c r="L186" s="20">
        <v>0</v>
      </c>
      <c r="M186" s="25">
        <f t="shared" si="29"/>
        <v>600</v>
      </c>
      <c r="N186" s="20">
        <v>600</v>
      </c>
      <c r="O186" s="20">
        <v>0</v>
      </c>
    </row>
    <row r="187" spans="2:15" ht="60.75" customHeight="1" x14ac:dyDescent="0.25">
      <c r="B187" s="34" t="s">
        <v>176</v>
      </c>
      <c r="C187" s="46" t="s">
        <v>40</v>
      </c>
      <c r="D187" s="50">
        <f t="shared" si="26"/>
        <v>17370</v>
      </c>
      <c r="E187" s="33">
        <f>SUM(E191:E195)</f>
        <v>17370</v>
      </c>
      <c r="F187" s="33">
        <f>SUM(F191:F195)</f>
        <v>0</v>
      </c>
      <c r="G187" s="50">
        <f t="shared" si="27"/>
        <v>20500</v>
      </c>
      <c r="H187" s="33">
        <f>SUM(H191:H195)</f>
        <v>20500</v>
      </c>
      <c r="I187" s="33">
        <f>SUM(I191:I195)</f>
        <v>0</v>
      </c>
      <c r="J187" s="50">
        <f t="shared" si="28"/>
        <v>22000</v>
      </c>
      <c r="K187" s="33">
        <f>SUM(K191:K195)</f>
        <v>22000</v>
      </c>
      <c r="L187" s="33">
        <f>SUM(L191:L195)</f>
        <v>0</v>
      </c>
      <c r="M187" s="50">
        <f t="shared" si="29"/>
        <v>23800</v>
      </c>
      <c r="N187" s="33">
        <f>SUM(N191:N195)</f>
        <v>23800</v>
      </c>
      <c r="O187" s="33">
        <f>SUM(O191:O195)</f>
        <v>0</v>
      </c>
    </row>
    <row r="188" spans="2:15" ht="19.5" x14ac:dyDescent="0.25">
      <c r="B188" s="23"/>
      <c r="C188" s="47" t="s">
        <v>58</v>
      </c>
      <c r="D188" s="25">
        <f t="shared" si="26"/>
        <v>0</v>
      </c>
      <c r="E188" s="19">
        <f>SUM(E189:E190)</f>
        <v>0</v>
      </c>
      <c r="F188" s="19">
        <f>SUM(F189:F190)</f>
        <v>0</v>
      </c>
      <c r="G188" s="25">
        <f t="shared" si="27"/>
        <v>0</v>
      </c>
      <c r="H188" s="19">
        <f>SUM(H189:H190)</f>
        <v>0</v>
      </c>
      <c r="I188" s="19">
        <f>SUM(I189:I190)</f>
        <v>0</v>
      </c>
      <c r="J188" s="25">
        <f t="shared" si="28"/>
        <v>0</v>
      </c>
      <c r="K188" s="19">
        <f>SUM(K189:K190)</f>
        <v>0</v>
      </c>
      <c r="L188" s="19">
        <f>SUM(L189:L190)</f>
        <v>0</v>
      </c>
      <c r="M188" s="25">
        <f t="shared" si="29"/>
        <v>0</v>
      </c>
      <c r="N188" s="19">
        <f>SUM(N189:N190)</f>
        <v>0</v>
      </c>
      <c r="O188" s="19">
        <f>SUM(O189:O190)</f>
        <v>0</v>
      </c>
    </row>
    <row r="189" spans="2:15" ht="19.5" x14ac:dyDescent="0.25">
      <c r="B189" s="23"/>
      <c r="C189" s="48" t="s">
        <v>110</v>
      </c>
      <c r="D189" s="25">
        <f t="shared" si="26"/>
        <v>0</v>
      </c>
      <c r="E189" s="20">
        <v>0</v>
      </c>
      <c r="F189" s="20">
        <v>0</v>
      </c>
      <c r="G189" s="25">
        <f t="shared" si="27"/>
        <v>0</v>
      </c>
      <c r="H189" s="20">
        <v>0</v>
      </c>
      <c r="I189" s="20">
        <v>0</v>
      </c>
      <c r="J189" s="25">
        <f t="shared" si="28"/>
        <v>0</v>
      </c>
      <c r="K189" s="20">
        <v>0</v>
      </c>
      <c r="L189" s="20">
        <v>0</v>
      </c>
      <c r="M189" s="25">
        <f t="shared" si="29"/>
        <v>0</v>
      </c>
      <c r="N189" s="20">
        <v>0</v>
      </c>
      <c r="O189" s="20">
        <v>0</v>
      </c>
    </row>
    <row r="190" spans="2:15" ht="19.5" x14ac:dyDescent="0.25">
      <c r="B190" s="23"/>
      <c r="C190" s="48" t="s">
        <v>62</v>
      </c>
      <c r="D190" s="25">
        <f t="shared" si="26"/>
        <v>0</v>
      </c>
      <c r="E190" s="20">
        <v>0</v>
      </c>
      <c r="F190" s="20">
        <v>0</v>
      </c>
      <c r="G190" s="25">
        <f t="shared" si="27"/>
        <v>0</v>
      </c>
      <c r="H190" s="20">
        <v>0</v>
      </c>
      <c r="I190" s="20">
        <v>0</v>
      </c>
      <c r="J190" s="25">
        <f t="shared" si="28"/>
        <v>0</v>
      </c>
      <c r="K190" s="20">
        <v>0</v>
      </c>
      <c r="L190" s="20">
        <v>0</v>
      </c>
      <c r="M190" s="25">
        <f t="shared" si="29"/>
        <v>0</v>
      </c>
      <c r="N190" s="20">
        <v>0</v>
      </c>
      <c r="O190" s="20">
        <v>0</v>
      </c>
    </row>
    <row r="191" spans="2:15" ht="36" x14ac:dyDescent="0.25">
      <c r="B191" s="23"/>
      <c r="C191" s="48" t="s">
        <v>227</v>
      </c>
      <c r="D191" s="25">
        <f t="shared" si="26"/>
        <v>5400</v>
      </c>
      <c r="E191" s="20">
        <v>5400</v>
      </c>
      <c r="F191" s="20">
        <v>0</v>
      </c>
      <c r="G191" s="25">
        <f t="shared" si="27"/>
        <v>6200</v>
      </c>
      <c r="H191" s="20">
        <v>6200</v>
      </c>
      <c r="I191" s="20">
        <v>0</v>
      </c>
      <c r="J191" s="25">
        <f t="shared" si="28"/>
        <v>6800</v>
      </c>
      <c r="K191" s="20">
        <v>6800</v>
      </c>
      <c r="L191" s="20">
        <v>0</v>
      </c>
      <c r="M191" s="25">
        <f t="shared" si="29"/>
        <v>7700</v>
      </c>
      <c r="N191" s="20">
        <v>7700</v>
      </c>
      <c r="O191" s="20">
        <v>0</v>
      </c>
    </row>
    <row r="192" spans="2:15" ht="54" x14ac:dyDescent="0.25">
      <c r="B192" s="23"/>
      <c r="C192" s="48" t="s">
        <v>75</v>
      </c>
      <c r="D192" s="25">
        <f t="shared" si="26"/>
        <v>4370</v>
      </c>
      <c r="E192" s="20">
        <f>4400-30</f>
        <v>4370</v>
      </c>
      <c r="F192" s="20">
        <v>0</v>
      </c>
      <c r="G192" s="25">
        <f t="shared" si="27"/>
        <v>6200</v>
      </c>
      <c r="H192" s="20">
        <v>6200</v>
      </c>
      <c r="I192" s="20">
        <v>0</v>
      </c>
      <c r="J192" s="25">
        <f t="shared" si="28"/>
        <v>6500</v>
      </c>
      <c r="K192" s="20">
        <v>6500</v>
      </c>
      <c r="L192" s="20">
        <v>0</v>
      </c>
      <c r="M192" s="25">
        <f t="shared" si="29"/>
        <v>6800</v>
      </c>
      <c r="N192" s="20">
        <v>6800</v>
      </c>
      <c r="O192" s="20">
        <v>0</v>
      </c>
    </row>
    <row r="193" spans="2:15" ht="36" x14ac:dyDescent="0.25">
      <c r="B193" s="23"/>
      <c r="C193" s="48" t="s">
        <v>76</v>
      </c>
      <c r="D193" s="25">
        <f t="shared" si="26"/>
        <v>4000</v>
      </c>
      <c r="E193" s="20">
        <v>4000</v>
      </c>
      <c r="F193" s="20">
        <v>0</v>
      </c>
      <c r="G193" s="25">
        <f t="shared" si="27"/>
        <v>4300</v>
      </c>
      <c r="H193" s="20">
        <v>4300</v>
      </c>
      <c r="I193" s="20">
        <v>0</v>
      </c>
      <c r="J193" s="25">
        <f t="shared" si="28"/>
        <v>4600</v>
      </c>
      <c r="K193" s="20">
        <v>4600</v>
      </c>
      <c r="L193" s="20">
        <v>0</v>
      </c>
      <c r="M193" s="25">
        <f t="shared" si="29"/>
        <v>4800</v>
      </c>
      <c r="N193" s="20">
        <v>4800</v>
      </c>
      <c r="O193" s="20">
        <v>0</v>
      </c>
    </row>
    <row r="194" spans="2:15" ht="72" x14ac:dyDescent="0.25">
      <c r="B194" s="23"/>
      <c r="C194" s="48" t="s">
        <v>262</v>
      </c>
      <c r="D194" s="25">
        <f t="shared" si="26"/>
        <v>3100</v>
      </c>
      <c r="E194" s="20">
        <v>3100</v>
      </c>
      <c r="F194" s="20">
        <v>0</v>
      </c>
      <c r="G194" s="25">
        <f t="shared" si="27"/>
        <v>3100</v>
      </c>
      <c r="H194" s="20">
        <v>3100</v>
      </c>
      <c r="I194" s="20">
        <v>0</v>
      </c>
      <c r="J194" s="25">
        <f t="shared" si="28"/>
        <v>3200</v>
      </c>
      <c r="K194" s="20">
        <v>3200</v>
      </c>
      <c r="L194" s="20">
        <v>0</v>
      </c>
      <c r="M194" s="25">
        <f t="shared" si="29"/>
        <v>3500</v>
      </c>
      <c r="N194" s="20">
        <v>3500</v>
      </c>
      <c r="O194" s="20">
        <v>0</v>
      </c>
    </row>
    <row r="195" spans="2:15" ht="54" x14ac:dyDescent="0.25">
      <c r="B195" s="23"/>
      <c r="C195" s="48" t="s">
        <v>228</v>
      </c>
      <c r="D195" s="25">
        <f t="shared" si="26"/>
        <v>500</v>
      </c>
      <c r="E195" s="20">
        <v>500</v>
      </c>
      <c r="F195" s="20">
        <v>0</v>
      </c>
      <c r="G195" s="25">
        <f t="shared" si="27"/>
        <v>700</v>
      </c>
      <c r="H195" s="20">
        <v>700</v>
      </c>
      <c r="I195" s="20">
        <v>0</v>
      </c>
      <c r="J195" s="25">
        <f t="shared" si="28"/>
        <v>900</v>
      </c>
      <c r="K195" s="20">
        <v>900</v>
      </c>
      <c r="L195" s="20">
        <v>0</v>
      </c>
      <c r="M195" s="25">
        <f t="shared" si="29"/>
        <v>1000</v>
      </c>
      <c r="N195" s="20">
        <v>1000</v>
      </c>
      <c r="O195" s="20">
        <v>0</v>
      </c>
    </row>
    <row r="196" spans="2:15" ht="44.25" customHeight="1" x14ac:dyDescent="0.25">
      <c r="B196" s="34" t="s">
        <v>177</v>
      </c>
      <c r="C196" s="46" t="s">
        <v>41</v>
      </c>
      <c r="D196" s="50">
        <f t="shared" si="26"/>
        <v>8900</v>
      </c>
      <c r="E196" s="33">
        <f>SUM(E200:E205)</f>
        <v>8900</v>
      </c>
      <c r="F196" s="33">
        <f>SUM(F200:F205)</f>
        <v>0</v>
      </c>
      <c r="G196" s="50">
        <f t="shared" si="27"/>
        <v>9000</v>
      </c>
      <c r="H196" s="33">
        <f>SUM(H200:H205)</f>
        <v>9000</v>
      </c>
      <c r="I196" s="33">
        <f>SUM(I200:I205)</f>
        <v>0</v>
      </c>
      <c r="J196" s="50">
        <f t="shared" si="28"/>
        <v>9300</v>
      </c>
      <c r="K196" s="33">
        <f>SUM(K200:K205)</f>
        <v>9300</v>
      </c>
      <c r="L196" s="33">
        <f>SUM(L200:L205)</f>
        <v>0</v>
      </c>
      <c r="M196" s="50">
        <f t="shared" si="29"/>
        <v>9300</v>
      </c>
      <c r="N196" s="33">
        <f>SUM(N200:N205)</f>
        <v>9300</v>
      </c>
      <c r="O196" s="33">
        <f>SUM(O200:O205)</f>
        <v>0</v>
      </c>
    </row>
    <row r="197" spans="2:15" ht="19.5" x14ac:dyDescent="0.25">
      <c r="B197" s="23"/>
      <c r="C197" s="47" t="s">
        <v>58</v>
      </c>
      <c r="D197" s="25">
        <f t="shared" si="26"/>
        <v>0</v>
      </c>
      <c r="E197" s="19">
        <f>SUM(E198:E199)</f>
        <v>0</v>
      </c>
      <c r="F197" s="19">
        <f>SUM(F198:F199)</f>
        <v>0</v>
      </c>
      <c r="G197" s="25">
        <f t="shared" si="27"/>
        <v>0</v>
      </c>
      <c r="H197" s="19">
        <f>SUM(H198:H199)</f>
        <v>0</v>
      </c>
      <c r="I197" s="19">
        <f>SUM(I198:I199)</f>
        <v>0</v>
      </c>
      <c r="J197" s="25">
        <f t="shared" si="28"/>
        <v>0</v>
      </c>
      <c r="K197" s="19">
        <f>SUM(K198:K199)</f>
        <v>0</v>
      </c>
      <c r="L197" s="19">
        <f>SUM(L198:L199)</f>
        <v>0</v>
      </c>
      <c r="M197" s="25">
        <f t="shared" si="29"/>
        <v>0</v>
      </c>
      <c r="N197" s="19">
        <f>SUM(N198:N199)</f>
        <v>0</v>
      </c>
      <c r="O197" s="19">
        <f>SUM(O198:O199)</f>
        <v>0</v>
      </c>
    </row>
    <row r="198" spans="2:15" ht="19.5" x14ac:dyDescent="0.25">
      <c r="B198" s="23"/>
      <c r="C198" s="48" t="s">
        <v>110</v>
      </c>
      <c r="D198" s="25">
        <f t="shared" si="26"/>
        <v>0</v>
      </c>
      <c r="E198" s="20">
        <v>0</v>
      </c>
      <c r="F198" s="20">
        <v>0</v>
      </c>
      <c r="G198" s="25">
        <f t="shared" si="27"/>
        <v>0</v>
      </c>
      <c r="H198" s="20">
        <v>0</v>
      </c>
      <c r="I198" s="20">
        <v>0</v>
      </c>
      <c r="J198" s="25">
        <f t="shared" si="28"/>
        <v>0</v>
      </c>
      <c r="K198" s="20">
        <v>0</v>
      </c>
      <c r="L198" s="20">
        <v>0</v>
      </c>
      <c r="M198" s="25">
        <f t="shared" si="29"/>
        <v>0</v>
      </c>
      <c r="N198" s="20">
        <v>0</v>
      </c>
      <c r="O198" s="20">
        <v>0</v>
      </c>
    </row>
    <row r="199" spans="2:15" ht="19.5" x14ac:dyDescent="0.25">
      <c r="B199" s="23"/>
      <c r="C199" s="48" t="s">
        <v>62</v>
      </c>
      <c r="D199" s="25">
        <f t="shared" si="26"/>
        <v>0</v>
      </c>
      <c r="E199" s="20">
        <v>0</v>
      </c>
      <c r="F199" s="20">
        <v>0</v>
      </c>
      <c r="G199" s="25">
        <f t="shared" si="27"/>
        <v>0</v>
      </c>
      <c r="H199" s="20">
        <v>0</v>
      </c>
      <c r="I199" s="20">
        <v>0</v>
      </c>
      <c r="J199" s="25">
        <f t="shared" si="28"/>
        <v>0</v>
      </c>
      <c r="K199" s="20">
        <v>0</v>
      </c>
      <c r="L199" s="20">
        <v>0</v>
      </c>
      <c r="M199" s="25">
        <f t="shared" si="29"/>
        <v>0</v>
      </c>
      <c r="N199" s="20">
        <v>0</v>
      </c>
      <c r="O199" s="20">
        <v>0</v>
      </c>
    </row>
    <row r="200" spans="2:15" ht="54" x14ac:dyDescent="0.25">
      <c r="B200" s="23"/>
      <c r="C200" s="48" t="s">
        <v>117</v>
      </c>
      <c r="D200" s="25">
        <f t="shared" ref="D200:D263" si="30">E200+F200</f>
        <v>6905</v>
      </c>
      <c r="E200" s="20">
        <v>6905</v>
      </c>
      <c r="F200" s="20">
        <v>0</v>
      </c>
      <c r="G200" s="25">
        <f t="shared" ref="G200:G263" si="31">H200+I200</f>
        <v>6995</v>
      </c>
      <c r="H200" s="20">
        <v>6995</v>
      </c>
      <c r="I200" s="20">
        <v>0</v>
      </c>
      <c r="J200" s="25">
        <f t="shared" ref="J200:J263" si="32">K200+L200</f>
        <v>7130</v>
      </c>
      <c r="K200" s="20">
        <v>7130</v>
      </c>
      <c r="L200" s="20">
        <v>0</v>
      </c>
      <c r="M200" s="25">
        <f t="shared" ref="M200:M263" si="33">N200+O200</f>
        <v>7130</v>
      </c>
      <c r="N200" s="20">
        <v>7130</v>
      </c>
      <c r="O200" s="20">
        <v>0</v>
      </c>
    </row>
    <row r="201" spans="2:15" ht="36" x14ac:dyDescent="0.25">
      <c r="B201" s="23"/>
      <c r="C201" s="48" t="s">
        <v>77</v>
      </c>
      <c r="D201" s="25">
        <f t="shared" si="30"/>
        <v>415</v>
      </c>
      <c r="E201" s="20">
        <v>415</v>
      </c>
      <c r="F201" s="20">
        <v>0</v>
      </c>
      <c r="G201" s="25">
        <f t="shared" si="31"/>
        <v>415</v>
      </c>
      <c r="H201" s="20">
        <v>415</v>
      </c>
      <c r="I201" s="20">
        <v>0</v>
      </c>
      <c r="J201" s="25">
        <f t="shared" si="32"/>
        <v>430</v>
      </c>
      <c r="K201" s="20">
        <v>430</v>
      </c>
      <c r="L201" s="20">
        <v>0</v>
      </c>
      <c r="M201" s="25">
        <f t="shared" si="33"/>
        <v>430</v>
      </c>
      <c r="N201" s="20">
        <v>430</v>
      </c>
      <c r="O201" s="20">
        <v>0</v>
      </c>
    </row>
    <row r="202" spans="2:15" ht="90" x14ac:dyDescent="0.25">
      <c r="B202" s="23"/>
      <c r="C202" s="48" t="s">
        <v>178</v>
      </c>
      <c r="D202" s="25">
        <f t="shared" si="30"/>
        <v>300</v>
      </c>
      <c r="E202" s="20">
        <v>300</v>
      </c>
      <c r="F202" s="20">
        <v>0</v>
      </c>
      <c r="G202" s="25">
        <f t="shared" si="31"/>
        <v>310</v>
      </c>
      <c r="H202" s="20">
        <v>310</v>
      </c>
      <c r="I202" s="20">
        <v>0</v>
      </c>
      <c r="J202" s="25">
        <f t="shared" si="32"/>
        <v>360</v>
      </c>
      <c r="K202" s="20">
        <v>360</v>
      </c>
      <c r="L202" s="20">
        <v>0</v>
      </c>
      <c r="M202" s="25">
        <f t="shared" si="33"/>
        <v>360</v>
      </c>
      <c r="N202" s="20">
        <v>360</v>
      </c>
      <c r="O202" s="20">
        <v>0</v>
      </c>
    </row>
    <row r="203" spans="2:15" ht="54" x14ac:dyDescent="0.25">
      <c r="B203" s="23"/>
      <c r="C203" s="48" t="s">
        <v>78</v>
      </c>
      <c r="D203" s="25">
        <f t="shared" si="30"/>
        <v>800</v>
      </c>
      <c r="E203" s="20">
        <v>800</v>
      </c>
      <c r="F203" s="20">
        <v>0</v>
      </c>
      <c r="G203" s="25">
        <f t="shared" si="31"/>
        <v>800</v>
      </c>
      <c r="H203" s="20">
        <v>800</v>
      </c>
      <c r="I203" s="20">
        <v>0</v>
      </c>
      <c r="J203" s="25">
        <f t="shared" si="32"/>
        <v>900</v>
      </c>
      <c r="K203" s="20">
        <v>900</v>
      </c>
      <c r="L203" s="20">
        <v>0</v>
      </c>
      <c r="M203" s="25">
        <f t="shared" si="33"/>
        <v>900</v>
      </c>
      <c r="N203" s="20">
        <v>900</v>
      </c>
      <c r="O203" s="20">
        <v>0</v>
      </c>
    </row>
    <row r="204" spans="2:15" ht="19.5" x14ac:dyDescent="0.25">
      <c r="B204" s="23"/>
      <c r="C204" s="48" t="s">
        <v>79</v>
      </c>
      <c r="D204" s="25">
        <f t="shared" si="30"/>
        <v>200</v>
      </c>
      <c r="E204" s="20">
        <v>200</v>
      </c>
      <c r="F204" s="20">
        <v>0</v>
      </c>
      <c r="G204" s="25">
        <f t="shared" si="31"/>
        <v>200</v>
      </c>
      <c r="H204" s="20">
        <v>200</v>
      </c>
      <c r="I204" s="20">
        <v>0</v>
      </c>
      <c r="J204" s="25">
        <f t="shared" si="32"/>
        <v>200</v>
      </c>
      <c r="K204" s="20">
        <v>200</v>
      </c>
      <c r="L204" s="20">
        <v>0</v>
      </c>
      <c r="M204" s="25">
        <f t="shared" si="33"/>
        <v>200</v>
      </c>
      <c r="N204" s="20">
        <v>200</v>
      </c>
      <c r="O204" s="20">
        <v>0</v>
      </c>
    </row>
    <row r="205" spans="2:15" ht="144" x14ac:dyDescent="0.25">
      <c r="B205" s="23"/>
      <c r="C205" s="48" t="s">
        <v>243</v>
      </c>
      <c r="D205" s="25">
        <f t="shared" si="30"/>
        <v>280</v>
      </c>
      <c r="E205" s="20">
        <v>280</v>
      </c>
      <c r="F205" s="20">
        <v>0</v>
      </c>
      <c r="G205" s="25">
        <f t="shared" si="31"/>
        <v>280</v>
      </c>
      <c r="H205" s="20">
        <v>280</v>
      </c>
      <c r="I205" s="20">
        <v>0</v>
      </c>
      <c r="J205" s="25">
        <f t="shared" si="32"/>
        <v>280</v>
      </c>
      <c r="K205" s="20">
        <v>280</v>
      </c>
      <c r="L205" s="20">
        <v>0</v>
      </c>
      <c r="M205" s="25">
        <f t="shared" si="33"/>
        <v>280</v>
      </c>
      <c r="N205" s="20">
        <v>280</v>
      </c>
      <c r="O205" s="20">
        <v>0</v>
      </c>
    </row>
    <row r="206" spans="2:15" ht="36" x14ac:dyDescent="0.25">
      <c r="B206" s="34" t="s">
        <v>179</v>
      </c>
      <c r="C206" s="46" t="s">
        <v>42</v>
      </c>
      <c r="D206" s="50">
        <f t="shared" si="30"/>
        <v>14300</v>
      </c>
      <c r="E206" s="33">
        <f>SUM(E210:E216)</f>
        <v>14300</v>
      </c>
      <c r="F206" s="33">
        <f>SUM(F210:F216)</f>
        <v>0</v>
      </c>
      <c r="G206" s="50">
        <f t="shared" si="31"/>
        <v>15500</v>
      </c>
      <c r="H206" s="33">
        <f>SUM(H210:H216)</f>
        <v>15500</v>
      </c>
      <c r="I206" s="33">
        <f>SUM(I210:I216)</f>
        <v>0</v>
      </c>
      <c r="J206" s="50">
        <f t="shared" si="32"/>
        <v>17000</v>
      </c>
      <c r="K206" s="33">
        <f>SUM(K210:K216)</f>
        <v>17000</v>
      </c>
      <c r="L206" s="33">
        <f>SUM(L210:L216)</f>
        <v>0</v>
      </c>
      <c r="M206" s="50">
        <f t="shared" si="33"/>
        <v>17000</v>
      </c>
      <c r="N206" s="33">
        <f>SUM(N210:N216)</f>
        <v>17000</v>
      </c>
      <c r="O206" s="33">
        <f>SUM(O210:O216)</f>
        <v>0</v>
      </c>
    </row>
    <row r="207" spans="2:15" ht="19.5" x14ac:dyDescent="0.25">
      <c r="B207" s="23"/>
      <c r="C207" s="47" t="s">
        <v>58</v>
      </c>
      <c r="D207" s="25">
        <f t="shared" si="30"/>
        <v>0</v>
      </c>
      <c r="E207" s="19">
        <f>SUM(E208:E209)</f>
        <v>0</v>
      </c>
      <c r="F207" s="19">
        <f>SUM(F208:F209)</f>
        <v>0</v>
      </c>
      <c r="G207" s="25">
        <f t="shared" si="31"/>
        <v>0</v>
      </c>
      <c r="H207" s="19">
        <f>SUM(H208:H209)</f>
        <v>0</v>
      </c>
      <c r="I207" s="19">
        <f>SUM(I208:I209)</f>
        <v>0</v>
      </c>
      <c r="J207" s="25">
        <f t="shared" si="32"/>
        <v>0</v>
      </c>
      <c r="K207" s="19">
        <f>SUM(K208:K209)</f>
        <v>0</v>
      </c>
      <c r="L207" s="19">
        <f>SUM(L208:L209)</f>
        <v>0</v>
      </c>
      <c r="M207" s="25">
        <f t="shared" si="33"/>
        <v>0</v>
      </c>
      <c r="N207" s="19">
        <f>SUM(N208:N209)</f>
        <v>0</v>
      </c>
      <c r="O207" s="19">
        <f>SUM(O208:O209)</f>
        <v>0</v>
      </c>
    </row>
    <row r="208" spans="2:15" ht="19.5" x14ac:dyDescent="0.25">
      <c r="B208" s="23"/>
      <c r="C208" s="48" t="s">
        <v>110</v>
      </c>
      <c r="D208" s="25">
        <f t="shared" si="30"/>
        <v>0</v>
      </c>
      <c r="E208" s="20">
        <v>0</v>
      </c>
      <c r="F208" s="20">
        <v>0</v>
      </c>
      <c r="G208" s="25">
        <f t="shared" si="31"/>
        <v>0</v>
      </c>
      <c r="H208" s="20">
        <v>0</v>
      </c>
      <c r="I208" s="20">
        <v>0</v>
      </c>
      <c r="J208" s="25">
        <f t="shared" si="32"/>
        <v>0</v>
      </c>
      <c r="K208" s="20">
        <v>0</v>
      </c>
      <c r="L208" s="20">
        <v>0</v>
      </c>
      <c r="M208" s="25">
        <f t="shared" si="33"/>
        <v>0</v>
      </c>
      <c r="N208" s="20">
        <v>0</v>
      </c>
      <c r="O208" s="20">
        <v>0</v>
      </c>
    </row>
    <row r="209" spans="2:15" ht="19.5" x14ac:dyDescent="0.25">
      <c r="B209" s="23"/>
      <c r="C209" s="48" t="s">
        <v>62</v>
      </c>
      <c r="D209" s="25">
        <f t="shared" si="30"/>
        <v>0</v>
      </c>
      <c r="E209" s="20">
        <v>0</v>
      </c>
      <c r="F209" s="20">
        <v>0</v>
      </c>
      <c r="G209" s="25">
        <f t="shared" si="31"/>
        <v>0</v>
      </c>
      <c r="H209" s="20">
        <v>0</v>
      </c>
      <c r="I209" s="20">
        <v>0</v>
      </c>
      <c r="J209" s="25">
        <f t="shared" si="32"/>
        <v>0</v>
      </c>
      <c r="K209" s="20">
        <v>0</v>
      </c>
      <c r="L209" s="20">
        <v>0</v>
      </c>
      <c r="M209" s="25">
        <f t="shared" si="33"/>
        <v>0</v>
      </c>
      <c r="N209" s="20">
        <v>0</v>
      </c>
      <c r="O209" s="20">
        <v>0</v>
      </c>
    </row>
    <row r="210" spans="2:15" ht="90" x14ac:dyDescent="0.25">
      <c r="B210" s="23"/>
      <c r="C210" s="48" t="s">
        <v>244</v>
      </c>
      <c r="D210" s="25">
        <f t="shared" si="30"/>
        <v>3200</v>
      </c>
      <c r="E210" s="20">
        <v>3200</v>
      </c>
      <c r="F210" s="20">
        <v>0</v>
      </c>
      <c r="G210" s="25">
        <f t="shared" si="31"/>
        <v>3200</v>
      </c>
      <c r="H210" s="20">
        <v>3200</v>
      </c>
      <c r="I210" s="20">
        <v>0</v>
      </c>
      <c r="J210" s="25">
        <f t="shared" si="32"/>
        <v>3500</v>
      </c>
      <c r="K210" s="20">
        <v>3500</v>
      </c>
      <c r="L210" s="20">
        <v>0</v>
      </c>
      <c r="M210" s="25">
        <f t="shared" si="33"/>
        <v>3500</v>
      </c>
      <c r="N210" s="20">
        <v>3500</v>
      </c>
      <c r="O210" s="20">
        <v>0</v>
      </c>
    </row>
    <row r="211" spans="2:15" ht="108" x14ac:dyDescent="0.25">
      <c r="B211" s="23"/>
      <c r="C211" s="48" t="s">
        <v>118</v>
      </c>
      <c r="D211" s="25">
        <f t="shared" si="30"/>
        <v>8900</v>
      </c>
      <c r="E211" s="20">
        <v>8900</v>
      </c>
      <c r="F211" s="20">
        <v>0</v>
      </c>
      <c r="G211" s="25">
        <f t="shared" si="31"/>
        <v>10100</v>
      </c>
      <c r="H211" s="20">
        <v>10100</v>
      </c>
      <c r="I211" s="20">
        <v>0</v>
      </c>
      <c r="J211" s="25">
        <f t="shared" si="32"/>
        <v>11200</v>
      </c>
      <c r="K211" s="20">
        <v>11200</v>
      </c>
      <c r="L211" s="20">
        <v>0</v>
      </c>
      <c r="M211" s="25">
        <f t="shared" si="33"/>
        <v>11200</v>
      </c>
      <c r="N211" s="20">
        <v>11200</v>
      </c>
      <c r="O211" s="20">
        <v>0</v>
      </c>
    </row>
    <row r="212" spans="2:15" ht="60.75" customHeight="1" x14ac:dyDescent="0.25">
      <c r="B212" s="23"/>
      <c r="C212" s="48" t="s">
        <v>245</v>
      </c>
      <c r="D212" s="25">
        <f t="shared" si="30"/>
        <v>300</v>
      </c>
      <c r="E212" s="20">
        <v>300</v>
      </c>
      <c r="F212" s="20">
        <v>0</v>
      </c>
      <c r="G212" s="25">
        <f t="shared" si="31"/>
        <v>300</v>
      </c>
      <c r="H212" s="20">
        <v>300</v>
      </c>
      <c r="I212" s="20">
        <v>0</v>
      </c>
      <c r="J212" s="25">
        <f t="shared" si="32"/>
        <v>300</v>
      </c>
      <c r="K212" s="20">
        <v>300</v>
      </c>
      <c r="L212" s="20">
        <v>0</v>
      </c>
      <c r="M212" s="25">
        <f t="shared" si="33"/>
        <v>300</v>
      </c>
      <c r="N212" s="20">
        <v>300</v>
      </c>
      <c r="O212" s="20">
        <v>0</v>
      </c>
    </row>
    <row r="213" spans="2:15" ht="36" x14ac:dyDescent="0.25">
      <c r="B213" s="23"/>
      <c r="C213" s="48" t="s">
        <v>80</v>
      </c>
      <c r="D213" s="25">
        <f t="shared" si="30"/>
        <v>1440</v>
      </c>
      <c r="E213" s="20">
        <v>1440</v>
      </c>
      <c r="F213" s="20">
        <v>0</v>
      </c>
      <c r="G213" s="25">
        <f t="shared" si="31"/>
        <v>1440</v>
      </c>
      <c r="H213" s="20">
        <v>1440</v>
      </c>
      <c r="I213" s="20">
        <v>0</v>
      </c>
      <c r="J213" s="25">
        <f t="shared" si="32"/>
        <v>1540</v>
      </c>
      <c r="K213" s="20">
        <v>1540</v>
      </c>
      <c r="L213" s="20">
        <v>0</v>
      </c>
      <c r="M213" s="25">
        <f t="shared" si="33"/>
        <v>1540</v>
      </c>
      <c r="N213" s="20">
        <v>1540</v>
      </c>
      <c r="O213" s="20">
        <v>0</v>
      </c>
    </row>
    <row r="214" spans="2:15" ht="36" x14ac:dyDescent="0.25">
      <c r="B214" s="23"/>
      <c r="C214" s="48" t="s">
        <v>81</v>
      </c>
      <c r="D214" s="25">
        <f t="shared" si="30"/>
        <v>40</v>
      </c>
      <c r="E214" s="20">
        <v>40</v>
      </c>
      <c r="F214" s="20">
        <v>0</v>
      </c>
      <c r="G214" s="25">
        <f t="shared" si="31"/>
        <v>40</v>
      </c>
      <c r="H214" s="20">
        <v>40</v>
      </c>
      <c r="I214" s="20">
        <v>0</v>
      </c>
      <c r="J214" s="25">
        <f t="shared" si="32"/>
        <v>40</v>
      </c>
      <c r="K214" s="20">
        <v>40</v>
      </c>
      <c r="L214" s="20">
        <v>0</v>
      </c>
      <c r="M214" s="25">
        <f t="shared" si="33"/>
        <v>40</v>
      </c>
      <c r="N214" s="20">
        <v>40</v>
      </c>
      <c r="O214" s="20">
        <v>0</v>
      </c>
    </row>
    <row r="215" spans="2:15" ht="19.5" x14ac:dyDescent="0.25">
      <c r="B215" s="23"/>
      <c r="C215" s="48" t="s">
        <v>82</v>
      </c>
      <c r="D215" s="25">
        <f t="shared" si="30"/>
        <v>120</v>
      </c>
      <c r="E215" s="20">
        <v>120</v>
      </c>
      <c r="F215" s="20">
        <v>0</v>
      </c>
      <c r="G215" s="25">
        <f t="shared" si="31"/>
        <v>120</v>
      </c>
      <c r="H215" s="20">
        <v>120</v>
      </c>
      <c r="I215" s="20">
        <v>0</v>
      </c>
      <c r="J215" s="25">
        <f t="shared" si="32"/>
        <v>120</v>
      </c>
      <c r="K215" s="20">
        <v>120</v>
      </c>
      <c r="L215" s="20">
        <v>0</v>
      </c>
      <c r="M215" s="25">
        <f t="shared" si="33"/>
        <v>120</v>
      </c>
      <c r="N215" s="20">
        <v>120</v>
      </c>
      <c r="O215" s="20">
        <v>0</v>
      </c>
    </row>
    <row r="216" spans="2:15" ht="54" x14ac:dyDescent="0.25">
      <c r="B216" s="23"/>
      <c r="C216" s="48" t="s">
        <v>83</v>
      </c>
      <c r="D216" s="25">
        <f t="shared" si="30"/>
        <v>300</v>
      </c>
      <c r="E216" s="20">
        <v>300</v>
      </c>
      <c r="F216" s="20">
        <v>0</v>
      </c>
      <c r="G216" s="25">
        <f t="shared" si="31"/>
        <v>300</v>
      </c>
      <c r="H216" s="20">
        <v>300</v>
      </c>
      <c r="I216" s="20">
        <v>0</v>
      </c>
      <c r="J216" s="25">
        <f t="shared" si="32"/>
        <v>300</v>
      </c>
      <c r="K216" s="20">
        <v>300</v>
      </c>
      <c r="L216" s="20">
        <v>0</v>
      </c>
      <c r="M216" s="25">
        <f t="shared" si="33"/>
        <v>300</v>
      </c>
      <c r="N216" s="20">
        <v>300</v>
      </c>
      <c r="O216" s="20">
        <v>0</v>
      </c>
    </row>
    <row r="217" spans="2:15" ht="33" customHeight="1" x14ac:dyDescent="0.25">
      <c r="B217" s="34" t="s">
        <v>180</v>
      </c>
      <c r="C217" s="46" t="s">
        <v>43</v>
      </c>
      <c r="D217" s="50">
        <f t="shared" si="30"/>
        <v>2100</v>
      </c>
      <c r="E217" s="33">
        <f>E221+E222+E223+E224+E225+E226+E227+E228+E229</f>
        <v>2100</v>
      </c>
      <c r="F217" s="33">
        <f>SUM(F221:F228)</f>
        <v>0</v>
      </c>
      <c r="G217" s="50">
        <f t="shared" si="31"/>
        <v>2100</v>
      </c>
      <c r="H217" s="33">
        <f>H221+H222+H223+H224+H225+H226+H227+H228+H229</f>
        <v>2100</v>
      </c>
      <c r="I217" s="33">
        <f>SUM(I221:I228)</f>
        <v>0</v>
      </c>
      <c r="J217" s="50">
        <f t="shared" si="32"/>
        <v>2800</v>
      </c>
      <c r="K217" s="33">
        <f>K221+K222+K223+K224+K225+K226+K227+K228+K229</f>
        <v>2800</v>
      </c>
      <c r="L217" s="33">
        <f>SUM(L221:L228)</f>
        <v>0</v>
      </c>
      <c r="M217" s="50">
        <f t="shared" si="33"/>
        <v>2800</v>
      </c>
      <c r="N217" s="33">
        <f>N221+N222+N223+N224+N225+N226+N227+N228+N229</f>
        <v>2800</v>
      </c>
      <c r="O217" s="33">
        <f>SUM(O221:O228)</f>
        <v>0</v>
      </c>
    </row>
    <row r="218" spans="2:15" ht="19.5" x14ac:dyDescent="0.25">
      <c r="B218" s="23"/>
      <c r="C218" s="47" t="s">
        <v>58</v>
      </c>
      <c r="D218" s="25">
        <f t="shared" si="30"/>
        <v>0</v>
      </c>
      <c r="E218" s="19">
        <f>SUM(E219:E220)</f>
        <v>0</v>
      </c>
      <c r="F218" s="19">
        <f>SUM(F219:F220)</f>
        <v>0</v>
      </c>
      <c r="G218" s="25">
        <f t="shared" si="31"/>
        <v>0</v>
      </c>
      <c r="H218" s="19">
        <f>SUM(H219:H220)</f>
        <v>0</v>
      </c>
      <c r="I218" s="19">
        <f>SUM(I219:I220)</f>
        <v>0</v>
      </c>
      <c r="J218" s="25">
        <f t="shared" si="32"/>
        <v>0</v>
      </c>
      <c r="K218" s="19">
        <f>SUM(K219:K220)</f>
        <v>0</v>
      </c>
      <c r="L218" s="19">
        <f>SUM(L219:L220)</f>
        <v>0</v>
      </c>
      <c r="M218" s="25">
        <f t="shared" si="33"/>
        <v>0</v>
      </c>
      <c r="N218" s="19">
        <f>SUM(N219:N220)</f>
        <v>0</v>
      </c>
      <c r="O218" s="19">
        <f>SUM(O219:O220)</f>
        <v>0</v>
      </c>
    </row>
    <row r="219" spans="2:15" ht="19.5" x14ac:dyDescent="0.25">
      <c r="B219" s="23"/>
      <c r="C219" s="48" t="s">
        <v>110</v>
      </c>
      <c r="D219" s="25">
        <f t="shared" si="30"/>
        <v>0</v>
      </c>
      <c r="E219" s="20">
        <v>0</v>
      </c>
      <c r="F219" s="20">
        <v>0</v>
      </c>
      <c r="G219" s="25">
        <f t="shared" si="31"/>
        <v>0</v>
      </c>
      <c r="H219" s="20">
        <v>0</v>
      </c>
      <c r="I219" s="20">
        <v>0</v>
      </c>
      <c r="J219" s="25">
        <f t="shared" si="32"/>
        <v>0</v>
      </c>
      <c r="K219" s="20">
        <v>0</v>
      </c>
      <c r="L219" s="20">
        <v>0</v>
      </c>
      <c r="M219" s="25">
        <f t="shared" si="33"/>
        <v>0</v>
      </c>
      <c r="N219" s="20">
        <v>0</v>
      </c>
      <c r="O219" s="20">
        <v>0</v>
      </c>
    </row>
    <row r="220" spans="2:15" ht="19.5" x14ac:dyDescent="0.25">
      <c r="B220" s="23"/>
      <c r="C220" s="48" t="s">
        <v>62</v>
      </c>
      <c r="D220" s="25">
        <f t="shared" si="30"/>
        <v>0</v>
      </c>
      <c r="E220" s="20">
        <v>0</v>
      </c>
      <c r="F220" s="20">
        <v>0</v>
      </c>
      <c r="G220" s="25">
        <f t="shared" si="31"/>
        <v>0</v>
      </c>
      <c r="H220" s="20">
        <v>0</v>
      </c>
      <c r="I220" s="20">
        <v>0</v>
      </c>
      <c r="J220" s="25">
        <f t="shared" si="32"/>
        <v>0</v>
      </c>
      <c r="K220" s="20">
        <v>0</v>
      </c>
      <c r="L220" s="20">
        <v>0</v>
      </c>
      <c r="M220" s="25">
        <f t="shared" si="33"/>
        <v>0</v>
      </c>
      <c r="N220" s="20">
        <v>0</v>
      </c>
      <c r="O220" s="20">
        <v>0</v>
      </c>
    </row>
    <row r="221" spans="2:15" ht="19.5" x14ac:dyDescent="0.25">
      <c r="B221" s="23"/>
      <c r="C221" s="48" t="s">
        <v>84</v>
      </c>
      <c r="D221" s="25">
        <f t="shared" si="30"/>
        <v>900</v>
      </c>
      <c r="E221" s="20">
        <v>900</v>
      </c>
      <c r="F221" s="20">
        <v>0</v>
      </c>
      <c r="G221" s="25">
        <f t="shared" si="31"/>
        <v>900</v>
      </c>
      <c r="H221" s="20">
        <v>900</v>
      </c>
      <c r="I221" s="20">
        <v>0</v>
      </c>
      <c r="J221" s="25">
        <f t="shared" si="32"/>
        <v>1200</v>
      </c>
      <c r="K221" s="20">
        <v>1200</v>
      </c>
      <c r="L221" s="20">
        <v>0</v>
      </c>
      <c r="M221" s="25">
        <f t="shared" si="33"/>
        <v>1200</v>
      </c>
      <c r="N221" s="20">
        <v>1200</v>
      </c>
      <c r="O221" s="20">
        <v>0</v>
      </c>
    </row>
    <row r="222" spans="2:15" ht="36" x14ac:dyDescent="0.25">
      <c r="B222" s="23"/>
      <c r="C222" s="48" t="s">
        <v>108</v>
      </c>
      <c r="D222" s="25">
        <f t="shared" si="30"/>
        <v>90</v>
      </c>
      <c r="E222" s="20">
        <v>90</v>
      </c>
      <c r="F222" s="20">
        <v>0</v>
      </c>
      <c r="G222" s="25">
        <f t="shared" si="31"/>
        <v>90</v>
      </c>
      <c r="H222" s="20">
        <v>90</v>
      </c>
      <c r="I222" s="20">
        <v>0</v>
      </c>
      <c r="J222" s="25">
        <f t="shared" si="32"/>
        <v>120</v>
      </c>
      <c r="K222" s="20">
        <v>120</v>
      </c>
      <c r="L222" s="20">
        <v>0</v>
      </c>
      <c r="M222" s="25">
        <f t="shared" si="33"/>
        <v>120</v>
      </c>
      <c r="N222" s="20">
        <v>120</v>
      </c>
      <c r="O222" s="20">
        <v>0</v>
      </c>
    </row>
    <row r="223" spans="2:15" ht="19.5" x14ac:dyDescent="0.25">
      <c r="B223" s="23"/>
      <c r="C223" s="48" t="s">
        <v>109</v>
      </c>
      <c r="D223" s="25">
        <f t="shared" si="30"/>
        <v>90</v>
      </c>
      <c r="E223" s="20">
        <v>90</v>
      </c>
      <c r="F223" s="20">
        <v>0</v>
      </c>
      <c r="G223" s="25">
        <f t="shared" si="31"/>
        <v>90</v>
      </c>
      <c r="H223" s="20">
        <v>90</v>
      </c>
      <c r="I223" s="20">
        <v>0</v>
      </c>
      <c r="J223" s="25">
        <f t="shared" si="32"/>
        <v>120</v>
      </c>
      <c r="K223" s="20">
        <v>120</v>
      </c>
      <c r="L223" s="20">
        <v>0</v>
      </c>
      <c r="M223" s="25">
        <f t="shared" si="33"/>
        <v>120</v>
      </c>
      <c r="N223" s="20">
        <v>120</v>
      </c>
      <c r="O223" s="20">
        <v>0</v>
      </c>
    </row>
    <row r="224" spans="2:15" ht="19.5" x14ac:dyDescent="0.25">
      <c r="B224" s="23"/>
      <c r="C224" s="48" t="s">
        <v>85</v>
      </c>
      <c r="D224" s="25">
        <f t="shared" si="30"/>
        <v>100</v>
      </c>
      <c r="E224" s="20">
        <v>100</v>
      </c>
      <c r="F224" s="20">
        <v>0</v>
      </c>
      <c r="G224" s="25">
        <f t="shared" si="31"/>
        <v>100</v>
      </c>
      <c r="H224" s="20">
        <v>100</v>
      </c>
      <c r="I224" s="20">
        <v>0</v>
      </c>
      <c r="J224" s="25">
        <f t="shared" si="32"/>
        <v>150</v>
      </c>
      <c r="K224" s="20">
        <v>150</v>
      </c>
      <c r="L224" s="20">
        <v>0</v>
      </c>
      <c r="M224" s="25">
        <f t="shared" si="33"/>
        <v>150</v>
      </c>
      <c r="N224" s="20">
        <v>150</v>
      </c>
      <c r="O224" s="20">
        <v>0</v>
      </c>
    </row>
    <row r="225" spans="2:15" ht="36" x14ac:dyDescent="0.25">
      <c r="B225" s="23"/>
      <c r="C225" s="48" t="s">
        <v>86</v>
      </c>
      <c r="D225" s="25">
        <f t="shared" si="30"/>
        <v>250</v>
      </c>
      <c r="E225" s="20">
        <v>250</v>
      </c>
      <c r="F225" s="20">
        <v>0</v>
      </c>
      <c r="G225" s="25">
        <f t="shared" si="31"/>
        <v>250</v>
      </c>
      <c r="H225" s="20">
        <v>250</v>
      </c>
      <c r="I225" s="20">
        <v>0</v>
      </c>
      <c r="J225" s="25">
        <f t="shared" si="32"/>
        <v>335</v>
      </c>
      <c r="K225" s="20">
        <v>335</v>
      </c>
      <c r="L225" s="20">
        <v>0</v>
      </c>
      <c r="M225" s="25">
        <f t="shared" si="33"/>
        <v>335</v>
      </c>
      <c r="N225" s="20">
        <v>335</v>
      </c>
      <c r="O225" s="20">
        <v>0</v>
      </c>
    </row>
    <row r="226" spans="2:15" ht="19.5" x14ac:dyDescent="0.25">
      <c r="B226" s="23"/>
      <c r="C226" s="48" t="s">
        <v>181</v>
      </c>
      <c r="D226" s="25">
        <f t="shared" si="30"/>
        <v>140</v>
      </c>
      <c r="E226" s="20">
        <v>140</v>
      </c>
      <c r="F226" s="20">
        <v>0</v>
      </c>
      <c r="G226" s="25">
        <f t="shared" si="31"/>
        <v>140</v>
      </c>
      <c r="H226" s="20">
        <v>140</v>
      </c>
      <c r="I226" s="20">
        <v>0</v>
      </c>
      <c r="J226" s="25">
        <f t="shared" si="32"/>
        <v>190</v>
      </c>
      <c r="K226" s="20">
        <v>190</v>
      </c>
      <c r="L226" s="20">
        <v>0</v>
      </c>
      <c r="M226" s="25">
        <f t="shared" si="33"/>
        <v>190</v>
      </c>
      <c r="N226" s="20">
        <v>190</v>
      </c>
      <c r="O226" s="20">
        <v>0</v>
      </c>
    </row>
    <row r="227" spans="2:15" ht="36" x14ac:dyDescent="0.25">
      <c r="B227" s="23"/>
      <c r="C227" s="48" t="s">
        <v>182</v>
      </c>
      <c r="D227" s="25">
        <f t="shared" si="30"/>
        <v>180</v>
      </c>
      <c r="E227" s="20">
        <v>180</v>
      </c>
      <c r="F227" s="20">
        <v>0</v>
      </c>
      <c r="G227" s="25">
        <f t="shared" si="31"/>
        <v>180</v>
      </c>
      <c r="H227" s="20">
        <v>180</v>
      </c>
      <c r="I227" s="20">
        <v>0</v>
      </c>
      <c r="J227" s="25">
        <f t="shared" si="32"/>
        <v>240</v>
      </c>
      <c r="K227" s="20">
        <v>240</v>
      </c>
      <c r="L227" s="20">
        <v>0</v>
      </c>
      <c r="M227" s="25">
        <f t="shared" si="33"/>
        <v>240</v>
      </c>
      <c r="N227" s="20">
        <v>240</v>
      </c>
      <c r="O227" s="20">
        <v>0</v>
      </c>
    </row>
    <row r="228" spans="2:15" ht="19.5" x14ac:dyDescent="0.25">
      <c r="B228" s="23"/>
      <c r="C228" s="48" t="s">
        <v>183</v>
      </c>
      <c r="D228" s="25">
        <f t="shared" si="30"/>
        <v>70</v>
      </c>
      <c r="E228" s="20">
        <v>70</v>
      </c>
      <c r="F228" s="20">
        <v>0</v>
      </c>
      <c r="G228" s="25">
        <f t="shared" si="31"/>
        <v>70</v>
      </c>
      <c r="H228" s="20">
        <v>70</v>
      </c>
      <c r="I228" s="20">
        <v>0</v>
      </c>
      <c r="J228" s="25">
        <f t="shared" si="32"/>
        <v>70</v>
      </c>
      <c r="K228" s="20">
        <v>70</v>
      </c>
      <c r="L228" s="20">
        <v>0</v>
      </c>
      <c r="M228" s="25">
        <f t="shared" si="33"/>
        <v>70</v>
      </c>
      <c r="N228" s="20">
        <v>70</v>
      </c>
      <c r="O228" s="20">
        <v>0</v>
      </c>
    </row>
    <row r="229" spans="2:15" ht="108" x14ac:dyDescent="0.25">
      <c r="B229" s="23"/>
      <c r="C229" s="48" t="s">
        <v>184</v>
      </c>
      <c r="D229" s="25">
        <f t="shared" si="30"/>
        <v>280</v>
      </c>
      <c r="E229" s="20">
        <v>280</v>
      </c>
      <c r="F229" s="20">
        <v>0</v>
      </c>
      <c r="G229" s="25">
        <f t="shared" si="31"/>
        <v>280</v>
      </c>
      <c r="H229" s="20">
        <v>280</v>
      </c>
      <c r="I229" s="20">
        <v>0</v>
      </c>
      <c r="J229" s="25">
        <f t="shared" si="32"/>
        <v>375</v>
      </c>
      <c r="K229" s="20">
        <v>375</v>
      </c>
      <c r="L229" s="20">
        <v>0</v>
      </c>
      <c r="M229" s="25">
        <f t="shared" si="33"/>
        <v>375</v>
      </c>
      <c r="N229" s="20">
        <v>375</v>
      </c>
      <c r="O229" s="20">
        <v>0</v>
      </c>
    </row>
    <row r="230" spans="2:15" ht="54.75" customHeight="1" x14ac:dyDescent="0.25">
      <c r="B230" s="34" t="s">
        <v>189</v>
      </c>
      <c r="C230" s="46" t="s">
        <v>44</v>
      </c>
      <c r="D230" s="50">
        <f t="shared" si="30"/>
        <v>23500</v>
      </c>
      <c r="E230" s="33">
        <f>SUM(E234:E237)</f>
        <v>23500</v>
      </c>
      <c r="F230" s="33">
        <f>SUM(F234:F237)</f>
        <v>0</v>
      </c>
      <c r="G230" s="50">
        <f t="shared" si="31"/>
        <v>18770</v>
      </c>
      <c r="H230" s="33">
        <f>SUM(H234:H237)</f>
        <v>18770</v>
      </c>
      <c r="I230" s="33">
        <f>SUM(I234:I237)</f>
        <v>0</v>
      </c>
      <c r="J230" s="50">
        <f t="shared" si="32"/>
        <v>17750</v>
      </c>
      <c r="K230" s="33">
        <f>SUM(K234:K237)</f>
        <v>17750</v>
      </c>
      <c r="L230" s="33">
        <f>SUM(L234:L237)</f>
        <v>0</v>
      </c>
      <c r="M230" s="50">
        <f t="shared" si="33"/>
        <v>17800</v>
      </c>
      <c r="N230" s="33">
        <f>SUM(N234:N237)</f>
        <v>17800</v>
      </c>
      <c r="O230" s="33">
        <f>SUM(O234:O237)</f>
        <v>0</v>
      </c>
    </row>
    <row r="231" spans="2:15" ht="19.5" x14ac:dyDescent="0.25">
      <c r="B231" s="23"/>
      <c r="C231" s="47" t="s">
        <v>58</v>
      </c>
      <c r="D231" s="25">
        <f t="shared" si="30"/>
        <v>79</v>
      </c>
      <c r="E231" s="19">
        <f>SUM(E232:E233)</f>
        <v>79</v>
      </c>
      <c r="F231" s="19">
        <f>SUM(F232:F233)</f>
        <v>0</v>
      </c>
      <c r="G231" s="25">
        <f t="shared" si="31"/>
        <v>79</v>
      </c>
      <c r="H231" s="19">
        <f>SUM(H232:H233)</f>
        <v>79</v>
      </c>
      <c r="I231" s="19">
        <f>SUM(I232:I233)</f>
        <v>0</v>
      </c>
      <c r="J231" s="25">
        <f t="shared" si="32"/>
        <v>79</v>
      </c>
      <c r="K231" s="19">
        <f>SUM(K232:K233)</f>
        <v>79</v>
      </c>
      <c r="L231" s="19">
        <f>SUM(L232:L233)</f>
        <v>0</v>
      </c>
      <c r="M231" s="25">
        <f t="shared" si="33"/>
        <v>79</v>
      </c>
      <c r="N231" s="19">
        <f>SUM(N232:N233)</f>
        <v>79</v>
      </c>
      <c r="O231" s="19">
        <f>SUM(O232:O233)</f>
        <v>0</v>
      </c>
    </row>
    <row r="232" spans="2:15" ht="19.5" x14ac:dyDescent="0.25">
      <c r="B232" s="23"/>
      <c r="C232" s="48" t="s">
        <v>110</v>
      </c>
      <c r="D232" s="25">
        <f t="shared" si="30"/>
        <v>0</v>
      </c>
      <c r="E232" s="20">
        <v>0</v>
      </c>
      <c r="F232" s="20">
        <v>0</v>
      </c>
      <c r="G232" s="25">
        <f t="shared" si="31"/>
        <v>0</v>
      </c>
      <c r="H232" s="20">
        <v>0</v>
      </c>
      <c r="I232" s="20">
        <v>0</v>
      </c>
      <c r="J232" s="25">
        <f t="shared" si="32"/>
        <v>0</v>
      </c>
      <c r="K232" s="20">
        <v>0</v>
      </c>
      <c r="L232" s="20">
        <v>0</v>
      </c>
      <c r="M232" s="25">
        <f t="shared" si="33"/>
        <v>0</v>
      </c>
      <c r="N232" s="20">
        <v>0</v>
      </c>
      <c r="O232" s="20">
        <v>0</v>
      </c>
    </row>
    <row r="233" spans="2:15" ht="19.5" x14ac:dyDescent="0.25">
      <c r="B233" s="23"/>
      <c r="C233" s="48" t="s">
        <v>62</v>
      </c>
      <c r="D233" s="25">
        <f t="shared" si="30"/>
        <v>79</v>
      </c>
      <c r="E233" s="20">
        <f>30+49</f>
        <v>79</v>
      </c>
      <c r="F233" s="20">
        <v>0</v>
      </c>
      <c r="G233" s="25">
        <f t="shared" si="31"/>
        <v>79</v>
      </c>
      <c r="H233" s="20">
        <f>30+49</f>
        <v>79</v>
      </c>
      <c r="I233" s="20">
        <v>0</v>
      </c>
      <c r="J233" s="25">
        <f t="shared" si="32"/>
        <v>79</v>
      </c>
      <c r="K233" s="20">
        <v>79</v>
      </c>
      <c r="L233" s="20">
        <v>0</v>
      </c>
      <c r="M233" s="25">
        <f t="shared" si="33"/>
        <v>79</v>
      </c>
      <c r="N233" s="20">
        <v>79</v>
      </c>
      <c r="O233" s="20">
        <v>0</v>
      </c>
    </row>
    <row r="234" spans="2:15" ht="19.5" x14ac:dyDescent="0.25">
      <c r="B234" s="23"/>
      <c r="C234" s="48" t="s">
        <v>185</v>
      </c>
      <c r="D234" s="25">
        <f t="shared" si="30"/>
        <v>2100</v>
      </c>
      <c r="E234" s="20">
        <v>2100</v>
      </c>
      <c r="F234" s="20">
        <v>0</v>
      </c>
      <c r="G234" s="25">
        <f t="shared" si="31"/>
        <v>2100</v>
      </c>
      <c r="H234" s="20">
        <v>2100</v>
      </c>
      <c r="I234" s="20">
        <v>0</v>
      </c>
      <c r="J234" s="25">
        <f t="shared" si="32"/>
        <v>2100</v>
      </c>
      <c r="K234" s="20">
        <v>2100</v>
      </c>
      <c r="L234" s="20">
        <v>0</v>
      </c>
      <c r="M234" s="25">
        <f t="shared" si="33"/>
        <v>2100</v>
      </c>
      <c r="N234" s="20">
        <v>2100</v>
      </c>
      <c r="O234" s="20">
        <v>0</v>
      </c>
    </row>
    <row r="235" spans="2:15" ht="19.5" x14ac:dyDescent="0.25">
      <c r="B235" s="23"/>
      <c r="C235" s="48" t="s">
        <v>186</v>
      </c>
      <c r="D235" s="25">
        <f t="shared" si="30"/>
        <v>19400</v>
      </c>
      <c r="E235" s="20">
        <v>19400</v>
      </c>
      <c r="F235" s="20">
        <v>0</v>
      </c>
      <c r="G235" s="25">
        <f t="shared" si="31"/>
        <v>14670</v>
      </c>
      <c r="H235" s="20">
        <f>14700-30</f>
        <v>14670</v>
      </c>
      <c r="I235" s="20">
        <v>0</v>
      </c>
      <c r="J235" s="25">
        <f t="shared" si="32"/>
        <v>13650</v>
      </c>
      <c r="K235" s="20">
        <f>13700-50</f>
        <v>13650</v>
      </c>
      <c r="L235" s="20">
        <v>0</v>
      </c>
      <c r="M235" s="25">
        <f t="shared" si="33"/>
        <v>13700</v>
      </c>
      <c r="N235" s="20">
        <v>13700</v>
      </c>
      <c r="O235" s="20">
        <v>0</v>
      </c>
    </row>
    <row r="236" spans="2:15" ht="19.5" x14ac:dyDescent="0.25">
      <c r="B236" s="23"/>
      <c r="C236" s="48" t="s">
        <v>187</v>
      </c>
      <c r="D236" s="25">
        <f t="shared" si="30"/>
        <v>800</v>
      </c>
      <c r="E236" s="20">
        <v>800</v>
      </c>
      <c r="F236" s="20">
        <v>0</v>
      </c>
      <c r="G236" s="25">
        <f t="shared" si="31"/>
        <v>800</v>
      </c>
      <c r="H236" s="20">
        <v>800</v>
      </c>
      <c r="I236" s="20">
        <v>0</v>
      </c>
      <c r="J236" s="25">
        <f t="shared" si="32"/>
        <v>800</v>
      </c>
      <c r="K236" s="20">
        <v>800</v>
      </c>
      <c r="L236" s="20">
        <v>0</v>
      </c>
      <c r="M236" s="25">
        <f t="shared" si="33"/>
        <v>800</v>
      </c>
      <c r="N236" s="20">
        <v>800</v>
      </c>
      <c r="O236" s="20">
        <v>0</v>
      </c>
    </row>
    <row r="237" spans="2:15" ht="19.5" x14ac:dyDescent="0.25">
      <c r="B237" s="23"/>
      <c r="C237" s="48" t="s">
        <v>188</v>
      </c>
      <c r="D237" s="25">
        <f t="shared" si="30"/>
        <v>1200</v>
      </c>
      <c r="E237" s="20">
        <v>1200</v>
      </c>
      <c r="F237" s="20">
        <v>0</v>
      </c>
      <c r="G237" s="25">
        <f t="shared" si="31"/>
        <v>1200</v>
      </c>
      <c r="H237" s="20">
        <v>1200</v>
      </c>
      <c r="I237" s="20">
        <v>0</v>
      </c>
      <c r="J237" s="25">
        <f t="shared" si="32"/>
        <v>1200</v>
      </c>
      <c r="K237" s="20">
        <v>1200</v>
      </c>
      <c r="L237" s="20">
        <v>0</v>
      </c>
      <c r="M237" s="25">
        <f t="shared" si="33"/>
        <v>1200</v>
      </c>
      <c r="N237" s="20">
        <v>1200</v>
      </c>
      <c r="O237" s="20">
        <v>0</v>
      </c>
    </row>
    <row r="238" spans="2:15" ht="49.5" customHeight="1" x14ac:dyDescent="0.25">
      <c r="B238" s="34" t="s">
        <v>190</v>
      </c>
      <c r="C238" s="46" t="s">
        <v>45</v>
      </c>
      <c r="D238" s="50">
        <f t="shared" si="30"/>
        <v>262200</v>
      </c>
      <c r="E238" s="33">
        <f>E242+E254+E263+E268+E278+E285+E293+E299+E306+E312</f>
        <v>262200</v>
      </c>
      <c r="F238" s="33">
        <f>F242+F254+F263+F268+F278+F285+F293+F299+F306+F312</f>
        <v>0</v>
      </c>
      <c r="G238" s="50">
        <f t="shared" si="31"/>
        <v>268600</v>
      </c>
      <c r="H238" s="33">
        <f t="shared" ref="H238:O241" si="34">H242+H254+H263+H268+H278+H285+H293+H299+H306+H312</f>
        <v>268600</v>
      </c>
      <c r="I238" s="33">
        <f t="shared" si="34"/>
        <v>0</v>
      </c>
      <c r="J238" s="50">
        <f t="shared" si="32"/>
        <v>287300</v>
      </c>
      <c r="K238" s="33">
        <f t="shared" si="34"/>
        <v>287300</v>
      </c>
      <c r="L238" s="33">
        <f t="shared" si="34"/>
        <v>0</v>
      </c>
      <c r="M238" s="50">
        <f t="shared" si="33"/>
        <v>302100</v>
      </c>
      <c r="N238" s="33">
        <f t="shared" si="34"/>
        <v>302100</v>
      </c>
      <c r="O238" s="33">
        <f t="shared" si="34"/>
        <v>0</v>
      </c>
    </row>
    <row r="239" spans="2:15" ht="19.5" x14ac:dyDescent="0.25">
      <c r="B239" s="23"/>
      <c r="C239" s="47" t="s">
        <v>58</v>
      </c>
      <c r="D239" s="25">
        <f t="shared" si="30"/>
        <v>8721</v>
      </c>
      <c r="E239" s="19">
        <f t="shared" ref="E239:F241" si="35">E243+E255+E264+E269+E279+E286+E294+E300+E307+E313</f>
        <v>8721</v>
      </c>
      <c r="F239" s="19">
        <f t="shared" si="35"/>
        <v>0</v>
      </c>
      <c r="G239" s="25">
        <f t="shared" si="31"/>
        <v>8721</v>
      </c>
      <c r="H239" s="19">
        <f t="shared" si="34"/>
        <v>8721</v>
      </c>
      <c r="I239" s="19">
        <f t="shared" si="34"/>
        <v>0</v>
      </c>
      <c r="J239" s="25">
        <f t="shared" si="32"/>
        <v>8721</v>
      </c>
      <c r="K239" s="19">
        <f t="shared" si="34"/>
        <v>8721</v>
      </c>
      <c r="L239" s="19">
        <f t="shared" si="34"/>
        <v>0</v>
      </c>
      <c r="M239" s="25">
        <f t="shared" si="33"/>
        <v>8721</v>
      </c>
      <c r="N239" s="19">
        <f t="shared" si="34"/>
        <v>8721</v>
      </c>
      <c r="O239" s="19">
        <f t="shared" si="34"/>
        <v>0</v>
      </c>
    </row>
    <row r="240" spans="2:15" ht="19.5" x14ac:dyDescent="0.25">
      <c r="B240" s="23"/>
      <c r="C240" s="48" t="s">
        <v>110</v>
      </c>
      <c r="D240" s="25">
        <f t="shared" si="30"/>
        <v>0</v>
      </c>
      <c r="E240" s="20">
        <f t="shared" si="35"/>
        <v>0</v>
      </c>
      <c r="F240" s="20">
        <f t="shared" si="35"/>
        <v>0</v>
      </c>
      <c r="G240" s="25">
        <f t="shared" si="31"/>
        <v>0</v>
      </c>
      <c r="H240" s="20">
        <f t="shared" si="34"/>
        <v>0</v>
      </c>
      <c r="I240" s="20">
        <f t="shared" si="34"/>
        <v>0</v>
      </c>
      <c r="J240" s="25">
        <f t="shared" si="32"/>
        <v>0</v>
      </c>
      <c r="K240" s="20">
        <f t="shared" si="34"/>
        <v>0</v>
      </c>
      <c r="L240" s="20">
        <f t="shared" si="34"/>
        <v>0</v>
      </c>
      <c r="M240" s="25">
        <f t="shared" si="33"/>
        <v>0</v>
      </c>
      <c r="N240" s="20">
        <f t="shared" si="34"/>
        <v>0</v>
      </c>
      <c r="O240" s="20">
        <f t="shared" si="34"/>
        <v>0</v>
      </c>
    </row>
    <row r="241" spans="2:15" ht="19.5" x14ac:dyDescent="0.25">
      <c r="B241" s="23"/>
      <c r="C241" s="48" t="s">
        <v>62</v>
      </c>
      <c r="D241" s="25">
        <f t="shared" si="30"/>
        <v>8721</v>
      </c>
      <c r="E241" s="20">
        <f t="shared" si="35"/>
        <v>8721</v>
      </c>
      <c r="F241" s="20">
        <f t="shared" si="35"/>
        <v>0</v>
      </c>
      <c r="G241" s="25">
        <f t="shared" si="31"/>
        <v>8721</v>
      </c>
      <c r="H241" s="20">
        <f t="shared" si="34"/>
        <v>8721</v>
      </c>
      <c r="I241" s="20">
        <f t="shared" si="34"/>
        <v>0</v>
      </c>
      <c r="J241" s="25">
        <f t="shared" si="32"/>
        <v>8721</v>
      </c>
      <c r="K241" s="20">
        <f t="shared" si="34"/>
        <v>8721</v>
      </c>
      <c r="L241" s="20">
        <f t="shared" si="34"/>
        <v>0</v>
      </c>
      <c r="M241" s="25">
        <f t="shared" si="33"/>
        <v>8721</v>
      </c>
      <c r="N241" s="20">
        <f t="shared" si="34"/>
        <v>8721</v>
      </c>
      <c r="O241" s="20">
        <f t="shared" si="34"/>
        <v>0</v>
      </c>
    </row>
    <row r="242" spans="2:15" ht="48" customHeight="1" x14ac:dyDescent="0.25">
      <c r="B242" s="34" t="s">
        <v>191</v>
      </c>
      <c r="C242" s="46" t="s">
        <v>46</v>
      </c>
      <c r="D242" s="50">
        <f t="shared" si="30"/>
        <v>28900</v>
      </c>
      <c r="E242" s="33">
        <f>SUM(E246:E253)</f>
        <v>28900</v>
      </c>
      <c r="F242" s="33">
        <f>SUM(F246:F253)</f>
        <v>0</v>
      </c>
      <c r="G242" s="50">
        <f t="shared" si="31"/>
        <v>30200</v>
      </c>
      <c r="H242" s="33">
        <f>SUM(H246:H253)</f>
        <v>30200</v>
      </c>
      <c r="I242" s="33">
        <f>SUM(I246:I253)</f>
        <v>0</v>
      </c>
      <c r="J242" s="50">
        <f t="shared" si="32"/>
        <v>31700</v>
      </c>
      <c r="K242" s="33">
        <f>SUM(K246:K253)</f>
        <v>31700</v>
      </c>
      <c r="L242" s="33">
        <f>SUM(L246:L253)</f>
        <v>0</v>
      </c>
      <c r="M242" s="50">
        <f t="shared" si="33"/>
        <v>31700</v>
      </c>
      <c r="N242" s="33">
        <f>SUM(N246:N253)</f>
        <v>31700</v>
      </c>
      <c r="O242" s="33">
        <f>SUM(O246:O253)</f>
        <v>0</v>
      </c>
    </row>
    <row r="243" spans="2:15" ht="19.5" x14ac:dyDescent="0.25">
      <c r="B243" s="23"/>
      <c r="C243" s="47" t="s">
        <v>58</v>
      </c>
      <c r="D243" s="25">
        <f t="shared" si="30"/>
        <v>0</v>
      </c>
      <c r="E243" s="19">
        <f>SUM(E244:E245)</f>
        <v>0</v>
      </c>
      <c r="F243" s="19">
        <f>SUM(F244:F245)</f>
        <v>0</v>
      </c>
      <c r="G243" s="25">
        <f t="shared" si="31"/>
        <v>0</v>
      </c>
      <c r="H243" s="19">
        <f>SUM(H244:H245)</f>
        <v>0</v>
      </c>
      <c r="I243" s="19">
        <f>SUM(I244:I245)</f>
        <v>0</v>
      </c>
      <c r="J243" s="25">
        <f t="shared" si="32"/>
        <v>0</v>
      </c>
      <c r="K243" s="19">
        <f>SUM(K244:K245)</f>
        <v>0</v>
      </c>
      <c r="L243" s="19">
        <f>SUM(L244:L245)</f>
        <v>0</v>
      </c>
      <c r="M243" s="25">
        <f t="shared" si="33"/>
        <v>0</v>
      </c>
      <c r="N243" s="19">
        <f>SUM(N244:N245)</f>
        <v>0</v>
      </c>
      <c r="O243" s="19">
        <f>SUM(O244:O245)</f>
        <v>0</v>
      </c>
    </row>
    <row r="244" spans="2:15" ht="19.5" x14ac:dyDescent="0.25">
      <c r="B244" s="23"/>
      <c r="C244" s="48" t="s">
        <v>110</v>
      </c>
      <c r="D244" s="25">
        <f t="shared" si="30"/>
        <v>0</v>
      </c>
      <c r="E244" s="20">
        <v>0</v>
      </c>
      <c r="F244" s="20">
        <v>0</v>
      </c>
      <c r="G244" s="25">
        <f t="shared" si="31"/>
        <v>0</v>
      </c>
      <c r="H244" s="20">
        <v>0</v>
      </c>
      <c r="I244" s="20">
        <v>0</v>
      </c>
      <c r="J244" s="25">
        <f t="shared" si="32"/>
        <v>0</v>
      </c>
      <c r="K244" s="20">
        <v>0</v>
      </c>
      <c r="L244" s="20">
        <v>0</v>
      </c>
      <c r="M244" s="25">
        <f t="shared" si="33"/>
        <v>0</v>
      </c>
      <c r="N244" s="20">
        <v>0</v>
      </c>
      <c r="O244" s="20">
        <v>0</v>
      </c>
    </row>
    <row r="245" spans="2:15" ht="19.5" x14ac:dyDescent="0.25">
      <c r="B245" s="23"/>
      <c r="C245" s="48" t="s">
        <v>62</v>
      </c>
      <c r="D245" s="25">
        <f t="shared" si="30"/>
        <v>0</v>
      </c>
      <c r="E245" s="20">
        <v>0</v>
      </c>
      <c r="F245" s="20">
        <v>0</v>
      </c>
      <c r="G245" s="25">
        <f t="shared" si="31"/>
        <v>0</v>
      </c>
      <c r="H245" s="20">
        <v>0</v>
      </c>
      <c r="I245" s="20">
        <v>0</v>
      </c>
      <c r="J245" s="25">
        <f t="shared" si="32"/>
        <v>0</v>
      </c>
      <c r="K245" s="20">
        <v>0</v>
      </c>
      <c r="L245" s="20">
        <v>0</v>
      </c>
      <c r="M245" s="25">
        <f t="shared" si="33"/>
        <v>0</v>
      </c>
      <c r="N245" s="20">
        <v>0</v>
      </c>
      <c r="O245" s="20">
        <v>0</v>
      </c>
    </row>
    <row r="246" spans="2:15" ht="19.5" x14ac:dyDescent="0.25">
      <c r="B246" s="23"/>
      <c r="C246" s="48" t="s">
        <v>119</v>
      </c>
      <c r="D246" s="25">
        <f t="shared" si="30"/>
        <v>7240</v>
      </c>
      <c r="E246" s="20">
        <v>7240</v>
      </c>
      <c r="F246" s="20">
        <v>0</v>
      </c>
      <c r="G246" s="25">
        <f t="shared" si="31"/>
        <v>8210</v>
      </c>
      <c r="H246" s="20">
        <v>8210</v>
      </c>
      <c r="I246" s="20">
        <v>0</v>
      </c>
      <c r="J246" s="25">
        <f t="shared" si="32"/>
        <v>9000</v>
      </c>
      <c r="K246" s="20">
        <v>9000</v>
      </c>
      <c r="L246" s="20">
        <v>0</v>
      </c>
      <c r="M246" s="25">
        <f t="shared" si="33"/>
        <v>9000</v>
      </c>
      <c r="N246" s="20">
        <v>9000</v>
      </c>
      <c r="O246" s="20">
        <v>0</v>
      </c>
    </row>
    <row r="247" spans="2:15" ht="19.5" x14ac:dyDescent="0.25">
      <c r="B247" s="23"/>
      <c r="C247" s="48" t="s">
        <v>87</v>
      </c>
      <c r="D247" s="25">
        <f t="shared" si="30"/>
        <v>100</v>
      </c>
      <c r="E247" s="20">
        <v>100</v>
      </c>
      <c r="F247" s="20">
        <v>0</v>
      </c>
      <c r="G247" s="25">
        <f t="shared" si="31"/>
        <v>220</v>
      </c>
      <c r="H247" s="20">
        <v>220</v>
      </c>
      <c r="I247" s="20">
        <v>0</v>
      </c>
      <c r="J247" s="25">
        <f t="shared" si="32"/>
        <v>460</v>
      </c>
      <c r="K247" s="20">
        <v>460</v>
      </c>
      <c r="L247" s="20">
        <v>0</v>
      </c>
      <c r="M247" s="25">
        <f t="shared" si="33"/>
        <v>460</v>
      </c>
      <c r="N247" s="20">
        <v>460</v>
      </c>
      <c r="O247" s="20">
        <v>0</v>
      </c>
    </row>
    <row r="248" spans="2:15" ht="19.5" x14ac:dyDescent="0.25">
      <c r="B248" s="23"/>
      <c r="C248" s="48" t="s">
        <v>88</v>
      </c>
      <c r="D248" s="25">
        <f t="shared" si="30"/>
        <v>210</v>
      </c>
      <c r="E248" s="20">
        <v>210</v>
      </c>
      <c r="F248" s="20">
        <v>0</v>
      </c>
      <c r="G248" s="25">
        <f t="shared" si="31"/>
        <v>250</v>
      </c>
      <c r="H248" s="20">
        <v>250</v>
      </c>
      <c r="I248" s="20">
        <v>0</v>
      </c>
      <c r="J248" s="25">
        <f t="shared" si="32"/>
        <v>500</v>
      </c>
      <c r="K248" s="20">
        <v>500</v>
      </c>
      <c r="L248" s="20">
        <v>0</v>
      </c>
      <c r="M248" s="25">
        <f t="shared" si="33"/>
        <v>500</v>
      </c>
      <c r="N248" s="20">
        <v>500</v>
      </c>
      <c r="O248" s="20">
        <v>0</v>
      </c>
    </row>
    <row r="249" spans="2:15" ht="36" x14ac:dyDescent="0.25">
      <c r="B249" s="23"/>
      <c r="C249" s="48" t="s">
        <v>120</v>
      </c>
      <c r="D249" s="25">
        <f t="shared" si="30"/>
        <v>900</v>
      </c>
      <c r="E249" s="20">
        <v>900</v>
      </c>
      <c r="F249" s="20">
        <v>0</v>
      </c>
      <c r="G249" s="25">
        <f t="shared" si="31"/>
        <v>900</v>
      </c>
      <c r="H249" s="20">
        <v>900</v>
      </c>
      <c r="I249" s="20">
        <v>0</v>
      </c>
      <c r="J249" s="25">
        <f t="shared" si="32"/>
        <v>900</v>
      </c>
      <c r="K249" s="20">
        <v>900</v>
      </c>
      <c r="L249" s="20">
        <v>0</v>
      </c>
      <c r="M249" s="25">
        <f t="shared" si="33"/>
        <v>900</v>
      </c>
      <c r="N249" s="20">
        <v>900</v>
      </c>
      <c r="O249" s="20">
        <v>0</v>
      </c>
    </row>
    <row r="250" spans="2:15" ht="36" x14ac:dyDescent="0.25">
      <c r="B250" s="23"/>
      <c r="C250" s="48" t="s">
        <v>89</v>
      </c>
      <c r="D250" s="25">
        <f t="shared" si="30"/>
        <v>3400</v>
      </c>
      <c r="E250" s="20">
        <f>3408-8</f>
        <v>3400</v>
      </c>
      <c r="F250" s="20">
        <v>0</v>
      </c>
      <c r="G250" s="25">
        <f t="shared" si="31"/>
        <v>3420</v>
      </c>
      <c r="H250" s="20">
        <v>3420</v>
      </c>
      <c r="I250" s="20">
        <v>0</v>
      </c>
      <c r="J250" s="25">
        <f t="shared" si="32"/>
        <v>3450</v>
      </c>
      <c r="K250" s="20">
        <v>3450</v>
      </c>
      <c r="L250" s="20">
        <v>0</v>
      </c>
      <c r="M250" s="25">
        <f t="shared" si="33"/>
        <v>3450</v>
      </c>
      <c r="N250" s="20">
        <v>3450</v>
      </c>
      <c r="O250" s="20">
        <v>0</v>
      </c>
    </row>
    <row r="251" spans="2:15" ht="36" x14ac:dyDescent="0.25">
      <c r="B251" s="23"/>
      <c r="C251" s="48" t="s">
        <v>121</v>
      </c>
      <c r="D251" s="25">
        <f t="shared" si="30"/>
        <v>14850</v>
      </c>
      <c r="E251" s="20">
        <v>14850</v>
      </c>
      <c r="F251" s="20">
        <v>0</v>
      </c>
      <c r="G251" s="25">
        <f t="shared" si="31"/>
        <v>14850</v>
      </c>
      <c r="H251" s="20">
        <v>14850</v>
      </c>
      <c r="I251" s="20">
        <v>0</v>
      </c>
      <c r="J251" s="25">
        <f t="shared" si="32"/>
        <v>14850</v>
      </c>
      <c r="K251" s="20">
        <v>14850</v>
      </c>
      <c r="L251" s="20">
        <v>0</v>
      </c>
      <c r="M251" s="25">
        <f t="shared" si="33"/>
        <v>14850</v>
      </c>
      <c r="N251" s="20">
        <v>14850</v>
      </c>
      <c r="O251" s="20">
        <v>0</v>
      </c>
    </row>
    <row r="252" spans="2:15" ht="36" x14ac:dyDescent="0.25">
      <c r="B252" s="23"/>
      <c r="C252" s="48" t="s">
        <v>122</v>
      </c>
      <c r="D252" s="25">
        <f t="shared" si="30"/>
        <v>550</v>
      </c>
      <c r="E252" s="20">
        <v>550</v>
      </c>
      <c r="F252" s="20">
        <v>0</v>
      </c>
      <c r="G252" s="25">
        <f t="shared" si="31"/>
        <v>550</v>
      </c>
      <c r="H252" s="20">
        <v>550</v>
      </c>
      <c r="I252" s="20">
        <v>0</v>
      </c>
      <c r="J252" s="25">
        <f t="shared" si="32"/>
        <v>550</v>
      </c>
      <c r="K252" s="20">
        <v>550</v>
      </c>
      <c r="L252" s="20">
        <v>0</v>
      </c>
      <c r="M252" s="25">
        <f t="shared" si="33"/>
        <v>550</v>
      </c>
      <c r="N252" s="20">
        <v>550</v>
      </c>
      <c r="O252" s="20">
        <v>0</v>
      </c>
    </row>
    <row r="253" spans="2:15" ht="36" x14ac:dyDescent="0.25">
      <c r="B253" s="23"/>
      <c r="C253" s="48" t="s">
        <v>123</v>
      </c>
      <c r="D253" s="25">
        <f t="shared" si="30"/>
        <v>1650</v>
      </c>
      <c r="E253" s="20">
        <v>1650</v>
      </c>
      <c r="F253" s="20">
        <v>0</v>
      </c>
      <c r="G253" s="25">
        <f t="shared" si="31"/>
        <v>1800</v>
      </c>
      <c r="H253" s="20">
        <v>1800</v>
      </c>
      <c r="I253" s="20">
        <v>0</v>
      </c>
      <c r="J253" s="25">
        <f t="shared" si="32"/>
        <v>1990</v>
      </c>
      <c r="K253" s="20">
        <v>1990</v>
      </c>
      <c r="L253" s="20">
        <v>0</v>
      </c>
      <c r="M253" s="25">
        <f t="shared" si="33"/>
        <v>1990</v>
      </c>
      <c r="N253" s="20">
        <v>1990</v>
      </c>
      <c r="O253" s="20">
        <v>0</v>
      </c>
    </row>
    <row r="254" spans="2:15" ht="53.25" customHeight="1" x14ac:dyDescent="0.25">
      <c r="B254" s="34" t="s">
        <v>192</v>
      </c>
      <c r="C254" s="46" t="s">
        <v>47</v>
      </c>
      <c r="D254" s="50">
        <f t="shared" si="30"/>
        <v>16200</v>
      </c>
      <c r="E254" s="33">
        <f>SUM(E258:E262)</f>
        <v>16200</v>
      </c>
      <c r="F254" s="33">
        <f>SUM(F258:F262)</f>
        <v>0</v>
      </c>
      <c r="G254" s="50">
        <f t="shared" si="31"/>
        <v>17200</v>
      </c>
      <c r="H254" s="33">
        <f>SUM(H258:H262)</f>
        <v>17200</v>
      </c>
      <c r="I254" s="33">
        <f>SUM(I258:I262)</f>
        <v>0</v>
      </c>
      <c r="J254" s="50">
        <f t="shared" si="32"/>
        <v>18400</v>
      </c>
      <c r="K254" s="33">
        <f>SUM(K258:K262)</f>
        <v>18400</v>
      </c>
      <c r="L254" s="33">
        <f>SUM(L258:L262)</f>
        <v>0</v>
      </c>
      <c r="M254" s="50">
        <f t="shared" si="33"/>
        <v>18400</v>
      </c>
      <c r="N254" s="33">
        <f>SUM(N258:N262)</f>
        <v>18400</v>
      </c>
      <c r="O254" s="33">
        <f>SUM(O258:O262)</f>
        <v>0</v>
      </c>
    </row>
    <row r="255" spans="2:15" ht="19.5" x14ac:dyDescent="0.25">
      <c r="B255" s="23"/>
      <c r="C255" s="47" t="s">
        <v>58</v>
      </c>
      <c r="D255" s="25">
        <f t="shared" si="30"/>
        <v>0</v>
      </c>
      <c r="E255" s="19">
        <f>SUM(E256:E257)</f>
        <v>0</v>
      </c>
      <c r="F255" s="19">
        <f>SUM(F256:F257)</f>
        <v>0</v>
      </c>
      <c r="G255" s="25">
        <f t="shared" si="31"/>
        <v>0</v>
      </c>
      <c r="H255" s="19">
        <f>SUM(H256:H257)</f>
        <v>0</v>
      </c>
      <c r="I255" s="19">
        <f>SUM(I256:I257)</f>
        <v>0</v>
      </c>
      <c r="J255" s="25">
        <f t="shared" si="32"/>
        <v>0</v>
      </c>
      <c r="K255" s="19">
        <f>SUM(K256:K257)</f>
        <v>0</v>
      </c>
      <c r="L255" s="19">
        <f>SUM(L256:L257)</f>
        <v>0</v>
      </c>
      <c r="M255" s="25">
        <f t="shared" si="33"/>
        <v>0</v>
      </c>
      <c r="N255" s="19">
        <f>SUM(N256:N257)</f>
        <v>0</v>
      </c>
      <c r="O255" s="19">
        <f>SUM(O256:O257)</f>
        <v>0</v>
      </c>
    </row>
    <row r="256" spans="2:15" ht="19.5" x14ac:dyDescent="0.25">
      <c r="B256" s="23"/>
      <c r="C256" s="48" t="s">
        <v>110</v>
      </c>
      <c r="D256" s="25">
        <f t="shared" si="30"/>
        <v>0</v>
      </c>
      <c r="E256" s="20">
        <v>0</v>
      </c>
      <c r="F256" s="20">
        <v>0</v>
      </c>
      <c r="G256" s="25">
        <f t="shared" si="31"/>
        <v>0</v>
      </c>
      <c r="H256" s="20">
        <v>0</v>
      </c>
      <c r="I256" s="20">
        <v>0</v>
      </c>
      <c r="J256" s="25">
        <f t="shared" si="32"/>
        <v>0</v>
      </c>
      <c r="K256" s="20">
        <v>0</v>
      </c>
      <c r="L256" s="20">
        <v>0</v>
      </c>
      <c r="M256" s="25">
        <f t="shared" si="33"/>
        <v>0</v>
      </c>
      <c r="N256" s="20">
        <v>0</v>
      </c>
      <c r="O256" s="20">
        <v>0</v>
      </c>
    </row>
    <row r="257" spans="2:15" ht="19.5" x14ac:dyDescent="0.25">
      <c r="B257" s="23"/>
      <c r="C257" s="48" t="s">
        <v>62</v>
      </c>
      <c r="D257" s="25">
        <f t="shared" si="30"/>
        <v>0</v>
      </c>
      <c r="E257" s="20">
        <v>0</v>
      </c>
      <c r="F257" s="20">
        <v>0</v>
      </c>
      <c r="G257" s="25">
        <f t="shared" si="31"/>
        <v>0</v>
      </c>
      <c r="H257" s="20">
        <v>0</v>
      </c>
      <c r="I257" s="20">
        <v>0</v>
      </c>
      <c r="J257" s="25">
        <f t="shared" si="32"/>
        <v>0</v>
      </c>
      <c r="K257" s="20">
        <v>0</v>
      </c>
      <c r="L257" s="20">
        <v>0</v>
      </c>
      <c r="M257" s="25">
        <f t="shared" si="33"/>
        <v>0</v>
      </c>
      <c r="N257" s="20">
        <v>0</v>
      </c>
      <c r="O257" s="20">
        <v>0</v>
      </c>
    </row>
    <row r="258" spans="2:15" ht="36" x14ac:dyDescent="0.25">
      <c r="B258" s="23"/>
      <c r="C258" s="48" t="s">
        <v>90</v>
      </c>
      <c r="D258" s="25">
        <f t="shared" si="30"/>
        <v>2200</v>
      </c>
      <c r="E258" s="20">
        <v>2200</v>
      </c>
      <c r="F258" s="20">
        <v>0</v>
      </c>
      <c r="G258" s="25">
        <f t="shared" si="31"/>
        <v>2200</v>
      </c>
      <c r="H258" s="20">
        <v>2200</v>
      </c>
      <c r="I258" s="20">
        <v>0</v>
      </c>
      <c r="J258" s="25">
        <f t="shared" si="32"/>
        <v>2400</v>
      </c>
      <c r="K258" s="20">
        <v>2400</v>
      </c>
      <c r="L258" s="20">
        <v>0</v>
      </c>
      <c r="M258" s="25">
        <f t="shared" si="33"/>
        <v>2400</v>
      </c>
      <c r="N258" s="20">
        <v>2400</v>
      </c>
      <c r="O258" s="20">
        <v>0</v>
      </c>
    </row>
    <row r="259" spans="2:15" ht="19.5" x14ac:dyDescent="0.25">
      <c r="B259" s="23"/>
      <c r="C259" s="48" t="s">
        <v>91</v>
      </c>
      <c r="D259" s="25">
        <f t="shared" si="30"/>
        <v>896</v>
      </c>
      <c r="E259" s="20">
        <v>896</v>
      </c>
      <c r="F259" s="20">
        <v>0</v>
      </c>
      <c r="G259" s="25">
        <f t="shared" si="31"/>
        <v>896</v>
      </c>
      <c r="H259" s="20">
        <v>896</v>
      </c>
      <c r="I259" s="20">
        <v>0</v>
      </c>
      <c r="J259" s="25">
        <f t="shared" si="32"/>
        <v>896</v>
      </c>
      <c r="K259" s="20">
        <v>896</v>
      </c>
      <c r="L259" s="20">
        <v>0</v>
      </c>
      <c r="M259" s="25">
        <f t="shared" si="33"/>
        <v>896</v>
      </c>
      <c r="N259" s="20">
        <v>896</v>
      </c>
      <c r="O259" s="20">
        <v>0</v>
      </c>
    </row>
    <row r="260" spans="2:15" ht="36" x14ac:dyDescent="0.25">
      <c r="B260" s="23"/>
      <c r="C260" s="48" t="s">
        <v>92</v>
      </c>
      <c r="D260" s="25">
        <f t="shared" si="30"/>
        <v>12600</v>
      </c>
      <c r="E260" s="20">
        <v>12600</v>
      </c>
      <c r="F260" s="20">
        <v>0</v>
      </c>
      <c r="G260" s="25">
        <f t="shared" si="31"/>
        <v>13600</v>
      </c>
      <c r="H260" s="20">
        <v>13600</v>
      </c>
      <c r="I260" s="20">
        <v>0</v>
      </c>
      <c r="J260" s="25">
        <f t="shared" si="32"/>
        <v>14600</v>
      </c>
      <c r="K260" s="20">
        <v>14600</v>
      </c>
      <c r="L260" s="20">
        <v>0</v>
      </c>
      <c r="M260" s="25">
        <f t="shared" si="33"/>
        <v>14600</v>
      </c>
      <c r="N260" s="20">
        <v>14600</v>
      </c>
      <c r="O260" s="20">
        <v>0</v>
      </c>
    </row>
    <row r="261" spans="2:15" ht="36" x14ac:dyDescent="0.25">
      <c r="B261" s="23"/>
      <c r="C261" s="48" t="s">
        <v>93</v>
      </c>
      <c r="D261" s="25">
        <f t="shared" si="30"/>
        <v>300</v>
      </c>
      <c r="E261" s="20">
        <v>300</v>
      </c>
      <c r="F261" s="20">
        <v>0</v>
      </c>
      <c r="G261" s="25">
        <f t="shared" si="31"/>
        <v>300</v>
      </c>
      <c r="H261" s="20">
        <v>300</v>
      </c>
      <c r="I261" s="20">
        <v>0</v>
      </c>
      <c r="J261" s="25">
        <f t="shared" si="32"/>
        <v>300</v>
      </c>
      <c r="K261" s="20">
        <v>300</v>
      </c>
      <c r="L261" s="20">
        <v>0</v>
      </c>
      <c r="M261" s="25">
        <f t="shared" si="33"/>
        <v>300</v>
      </c>
      <c r="N261" s="20">
        <v>300</v>
      </c>
      <c r="O261" s="20">
        <v>0</v>
      </c>
    </row>
    <row r="262" spans="2:15" ht="54" x14ac:dyDescent="0.25">
      <c r="B262" s="23"/>
      <c r="C262" s="48" t="s">
        <v>94</v>
      </c>
      <c r="D262" s="25">
        <f t="shared" si="30"/>
        <v>204</v>
      </c>
      <c r="E262" s="20">
        <v>204</v>
      </c>
      <c r="F262" s="20">
        <v>0</v>
      </c>
      <c r="G262" s="25">
        <f t="shared" si="31"/>
        <v>204</v>
      </c>
      <c r="H262" s="20">
        <v>204</v>
      </c>
      <c r="I262" s="20">
        <v>0</v>
      </c>
      <c r="J262" s="25">
        <f t="shared" si="32"/>
        <v>204</v>
      </c>
      <c r="K262" s="20">
        <v>204</v>
      </c>
      <c r="L262" s="20">
        <v>0</v>
      </c>
      <c r="M262" s="25">
        <f t="shared" si="33"/>
        <v>204</v>
      </c>
      <c r="N262" s="20">
        <v>204</v>
      </c>
      <c r="O262" s="20">
        <v>0</v>
      </c>
    </row>
    <row r="263" spans="2:15" ht="48.75" customHeight="1" x14ac:dyDescent="0.25">
      <c r="B263" s="34" t="s">
        <v>193</v>
      </c>
      <c r="C263" s="46" t="s">
        <v>48</v>
      </c>
      <c r="D263" s="50">
        <f t="shared" si="30"/>
        <v>2000</v>
      </c>
      <c r="E263" s="33">
        <f>E267</f>
        <v>2000</v>
      </c>
      <c r="F263" s="33">
        <f>F267</f>
        <v>0</v>
      </c>
      <c r="G263" s="50">
        <f t="shared" si="31"/>
        <v>2500</v>
      </c>
      <c r="H263" s="33">
        <f>H267</f>
        <v>2500</v>
      </c>
      <c r="I263" s="33">
        <f>I267</f>
        <v>0</v>
      </c>
      <c r="J263" s="50">
        <f t="shared" si="32"/>
        <v>2500</v>
      </c>
      <c r="K263" s="33">
        <f>K267</f>
        <v>2500</v>
      </c>
      <c r="L263" s="33">
        <f>L267</f>
        <v>0</v>
      </c>
      <c r="M263" s="50">
        <f t="shared" si="33"/>
        <v>2500</v>
      </c>
      <c r="N263" s="33">
        <f>N267</f>
        <v>2500</v>
      </c>
      <c r="O263" s="33">
        <f>O267</f>
        <v>0</v>
      </c>
    </row>
    <row r="264" spans="2:15" ht="19.5" x14ac:dyDescent="0.25">
      <c r="B264" s="23"/>
      <c r="C264" s="47" t="s">
        <v>58</v>
      </c>
      <c r="D264" s="25">
        <f t="shared" ref="D264:D327" si="36">E264+F264</f>
        <v>0</v>
      </c>
      <c r="E264" s="19">
        <f>SUM(E265:E266)</f>
        <v>0</v>
      </c>
      <c r="F264" s="19">
        <f>SUM(F265:F266)</f>
        <v>0</v>
      </c>
      <c r="G264" s="25">
        <f t="shared" ref="G264:G327" si="37">H264+I264</f>
        <v>0</v>
      </c>
      <c r="H264" s="19">
        <f>SUM(H265:H266)</f>
        <v>0</v>
      </c>
      <c r="I264" s="19">
        <f>SUM(I265:I266)</f>
        <v>0</v>
      </c>
      <c r="J264" s="25">
        <f t="shared" ref="J264:J327" si="38">K264+L264</f>
        <v>0</v>
      </c>
      <c r="K264" s="19">
        <f>SUM(K265:K266)</f>
        <v>0</v>
      </c>
      <c r="L264" s="19">
        <f>SUM(L265:L266)</f>
        <v>0</v>
      </c>
      <c r="M264" s="25">
        <f t="shared" ref="M264:M327" si="39">N264+O264</f>
        <v>0</v>
      </c>
      <c r="N264" s="19">
        <f>SUM(N265:N266)</f>
        <v>0</v>
      </c>
      <c r="O264" s="19">
        <f>SUM(O265:O266)</f>
        <v>0</v>
      </c>
    </row>
    <row r="265" spans="2:15" ht="19.5" x14ac:dyDescent="0.25">
      <c r="B265" s="23"/>
      <c r="C265" s="48" t="s">
        <v>110</v>
      </c>
      <c r="D265" s="25">
        <f t="shared" si="36"/>
        <v>0</v>
      </c>
      <c r="E265" s="20">
        <v>0</v>
      </c>
      <c r="F265" s="20">
        <v>0</v>
      </c>
      <c r="G265" s="25">
        <f t="shared" si="37"/>
        <v>0</v>
      </c>
      <c r="H265" s="20">
        <v>0</v>
      </c>
      <c r="I265" s="20">
        <v>0</v>
      </c>
      <c r="J265" s="25">
        <f t="shared" si="38"/>
        <v>0</v>
      </c>
      <c r="K265" s="20">
        <v>0</v>
      </c>
      <c r="L265" s="20">
        <v>0</v>
      </c>
      <c r="M265" s="25">
        <f t="shared" si="39"/>
        <v>0</v>
      </c>
      <c r="N265" s="20">
        <v>0</v>
      </c>
      <c r="O265" s="20">
        <v>0</v>
      </c>
    </row>
    <row r="266" spans="2:15" ht="19.5" x14ac:dyDescent="0.25">
      <c r="B266" s="23"/>
      <c r="C266" s="48" t="s">
        <v>62</v>
      </c>
      <c r="D266" s="25">
        <f t="shared" si="36"/>
        <v>0</v>
      </c>
      <c r="E266" s="20">
        <v>0</v>
      </c>
      <c r="F266" s="20">
        <v>0</v>
      </c>
      <c r="G266" s="25">
        <f t="shared" si="37"/>
        <v>0</v>
      </c>
      <c r="H266" s="20">
        <v>0</v>
      </c>
      <c r="I266" s="20">
        <v>0</v>
      </c>
      <c r="J266" s="25">
        <f t="shared" si="38"/>
        <v>0</v>
      </c>
      <c r="K266" s="20">
        <v>0</v>
      </c>
      <c r="L266" s="20">
        <v>0</v>
      </c>
      <c r="M266" s="25">
        <f t="shared" si="39"/>
        <v>0</v>
      </c>
      <c r="N266" s="20">
        <v>0</v>
      </c>
      <c r="O266" s="20">
        <v>0</v>
      </c>
    </row>
    <row r="267" spans="2:15" ht="54" x14ac:dyDescent="0.25">
      <c r="B267" s="23"/>
      <c r="C267" s="48" t="s">
        <v>95</v>
      </c>
      <c r="D267" s="25">
        <f t="shared" si="36"/>
        <v>2000</v>
      </c>
      <c r="E267" s="20">
        <v>2000</v>
      </c>
      <c r="F267" s="20">
        <v>0</v>
      </c>
      <c r="G267" s="25">
        <f t="shared" si="37"/>
        <v>2500</v>
      </c>
      <c r="H267" s="20">
        <v>2500</v>
      </c>
      <c r="I267" s="20">
        <v>0</v>
      </c>
      <c r="J267" s="25">
        <f t="shared" si="38"/>
        <v>2500</v>
      </c>
      <c r="K267" s="20">
        <v>2500</v>
      </c>
      <c r="L267" s="20">
        <v>0</v>
      </c>
      <c r="M267" s="25">
        <f t="shared" si="39"/>
        <v>2500</v>
      </c>
      <c r="N267" s="20">
        <v>2500</v>
      </c>
      <c r="O267" s="20">
        <v>0</v>
      </c>
    </row>
    <row r="268" spans="2:15" ht="51" customHeight="1" x14ac:dyDescent="0.25">
      <c r="B268" s="34" t="s">
        <v>194</v>
      </c>
      <c r="C268" s="46" t="s">
        <v>49</v>
      </c>
      <c r="D268" s="50">
        <f t="shared" si="36"/>
        <v>40400</v>
      </c>
      <c r="E268" s="33">
        <f>SUM(E272:E277)</f>
        <v>40400</v>
      </c>
      <c r="F268" s="33">
        <f>SUM(F272:F277)</f>
        <v>0</v>
      </c>
      <c r="G268" s="50">
        <f t="shared" si="37"/>
        <v>42800</v>
      </c>
      <c r="H268" s="33">
        <f>SUM(H272:H277)</f>
        <v>42800</v>
      </c>
      <c r="I268" s="33">
        <f>SUM(I272:I277)</f>
        <v>0</v>
      </c>
      <c r="J268" s="50">
        <f t="shared" si="38"/>
        <v>46900</v>
      </c>
      <c r="K268" s="33">
        <f>SUM(K272:K277)</f>
        <v>46900</v>
      </c>
      <c r="L268" s="33">
        <f>SUM(L272:L277)</f>
        <v>0</v>
      </c>
      <c r="M268" s="50">
        <f t="shared" si="39"/>
        <v>47000</v>
      </c>
      <c r="N268" s="33">
        <f>SUM(N272:N277)</f>
        <v>47000</v>
      </c>
      <c r="O268" s="33">
        <f>SUM(O272:O277)</f>
        <v>0</v>
      </c>
    </row>
    <row r="269" spans="2:15" ht="19.5" x14ac:dyDescent="0.25">
      <c r="B269" s="23"/>
      <c r="C269" s="47" t="s">
        <v>58</v>
      </c>
      <c r="D269" s="25">
        <f t="shared" si="36"/>
        <v>0</v>
      </c>
      <c r="E269" s="19">
        <f>SUM(E270:E271)</f>
        <v>0</v>
      </c>
      <c r="F269" s="19">
        <f>SUM(F270:F271)</f>
        <v>0</v>
      </c>
      <c r="G269" s="25">
        <f t="shared" si="37"/>
        <v>0</v>
      </c>
      <c r="H269" s="19">
        <f>SUM(H270:H271)</f>
        <v>0</v>
      </c>
      <c r="I269" s="19">
        <f>SUM(I270:I271)</f>
        <v>0</v>
      </c>
      <c r="J269" s="25">
        <f t="shared" si="38"/>
        <v>0</v>
      </c>
      <c r="K269" s="19">
        <f>SUM(K270:K271)</f>
        <v>0</v>
      </c>
      <c r="L269" s="19">
        <f>SUM(L270:L271)</f>
        <v>0</v>
      </c>
      <c r="M269" s="25">
        <f t="shared" si="39"/>
        <v>0</v>
      </c>
      <c r="N269" s="19">
        <f>SUM(N270:N271)</f>
        <v>0</v>
      </c>
      <c r="O269" s="19">
        <f>SUM(O270:O271)</f>
        <v>0</v>
      </c>
    </row>
    <row r="270" spans="2:15" ht="19.5" x14ac:dyDescent="0.25">
      <c r="B270" s="23"/>
      <c r="C270" s="48" t="s">
        <v>110</v>
      </c>
      <c r="D270" s="25">
        <f t="shared" si="36"/>
        <v>0</v>
      </c>
      <c r="E270" s="20">
        <v>0</v>
      </c>
      <c r="F270" s="20">
        <v>0</v>
      </c>
      <c r="G270" s="25">
        <f t="shared" si="37"/>
        <v>0</v>
      </c>
      <c r="H270" s="20">
        <v>0</v>
      </c>
      <c r="I270" s="20">
        <v>0</v>
      </c>
      <c r="J270" s="25">
        <f t="shared" si="38"/>
        <v>0</v>
      </c>
      <c r="K270" s="20">
        <v>0</v>
      </c>
      <c r="L270" s="20">
        <v>0</v>
      </c>
      <c r="M270" s="25">
        <f t="shared" si="39"/>
        <v>0</v>
      </c>
      <c r="N270" s="20">
        <v>0</v>
      </c>
      <c r="O270" s="20">
        <v>0</v>
      </c>
    </row>
    <row r="271" spans="2:15" ht="19.5" x14ac:dyDescent="0.25">
      <c r="B271" s="23"/>
      <c r="C271" s="48" t="s">
        <v>62</v>
      </c>
      <c r="D271" s="25">
        <f t="shared" si="36"/>
        <v>0</v>
      </c>
      <c r="E271" s="20">
        <v>0</v>
      </c>
      <c r="F271" s="20">
        <v>0</v>
      </c>
      <c r="G271" s="25">
        <f t="shared" si="37"/>
        <v>0</v>
      </c>
      <c r="H271" s="20">
        <v>0</v>
      </c>
      <c r="I271" s="20">
        <v>0</v>
      </c>
      <c r="J271" s="25">
        <f t="shared" si="38"/>
        <v>0</v>
      </c>
      <c r="K271" s="20">
        <v>0</v>
      </c>
      <c r="L271" s="20">
        <v>0</v>
      </c>
      <c r="M271" s="25">
        <f t="shared" si="39"/>
        <v>0</v>
      </c>
      <c r="N271" s="20">
        <v>0</v>
      </c>
      <c r="O271" s="20">
        <v>0</v>
      </c>
    </row>
    <row r="272" spans="2:15" ht="19.5" x14ac:dyDescent="0.25">
      <c r="B272" s="23"/>
      <c r="C272" s="48" t="s">
        <v>96</v>
      </c>
      <c r="D272" s="25">
        <f t="shared" si="36"/>
        <v>18981</v>
      </c>
      <c r="E272" s="20">
        <v>18981</v>
      </c>
      <c r="F272" s="20">
        <v>0</v>
      </c>
      <c r="G272" s="25">
        <f t="shared" si="37"/>
        <v>19300</v>
      </c>
      <c r="H272" s="20">
        <v>19300</v>
      </c>
      <c r="I272" s="20">
        <v>0</v>
      </c>
      <c r="J272" s="25">
        <f t="shared" si="38"/>
        <v>20700</v>
      </c>
      <c r="K272" s="20">
        <v>20700</v>
      </c>
      <c r="L272" s="20">
        <v>0</v>
      </c>
      <c r="M272" s="25">
        <f t="shared" si="39"/>
        <v>20800</v>
      </c>
      <c r="N272" s="20">
        <v>20800</v>
      </c>
      <c r="O272" s="20">
        <v>0</v>
      </c>
    </row>
    <row r="273" spans="2:15" ht="19.5" x14ac:dyDescent="0.25">
      <c r="B273" s="23"/>
      <c r="C273" s="48" t="s">
        <v>97</v>
      </c>
      <c r="D273" s="25">
        <f t="shared" si="36"/>
        <v>133</v>
      </c>
      <c r="E273" s="20">
        <v>133</v>
      </c>
      <c r="F273" s="20">
        <v>0</v>
      </c>
      <c r="G273" s="25">
        <f t="shared" si="37"/>
        <v>135</v>
      </c>
      <c r="H273" s="20">
        <v>135</v>
      </c>
      <c r="I273" s="20">
        <v>0</v>
      </c>
      <c r="J273" s="25">
        <f t="shared" si="38"/>
        <v>150</v>
      </c>
      <c r="K273" s="20">
        <v>150</v>
      </c>
      <c r="L273" s="20">
        <v>0</v>
      </c>
      <c r="M273" s="25">
        <f t="shared" si="39"/>
        <v>150</v>
      </c>
      <c r="N273" s="20">
        <v>150</v>
      </c>
      <c r="O273" s="20">
        <v>0</v>
      </c>
    </row>
    <row r="274" spans="2:15" ht="54" x14ac:dyDescent="0.25">
      <c r="B274" s="23"/>
      <c r="C274" s="48" t="s">
        <v>98</v>
      </c>
      <c r="D274" s="25">
        <f t="shared" si="36"/>
        <v>20000</v>
      </c>
      <c r="E274" s="20">
        <v>20000</v>
      </c>
      <c r="F274" s="20">
        <v>0</v>
      </c>
      <c r="G274" s="25">
        <f t="shared" si="37"/>
        <v>21929</v>
      </c>
      <c r="H274" s="20">
        <v>21929</v>
      </c>
      <c r="I274" s="20">
        <v>0</v>
      </c>
      <c r="J274" s="25">
        <f t="shared" si="38"/>
        <v>24000</v>
      </c>
      <c r="K274" s="20">
        <v>24000</v>
      </c>
      <c r="L274" s="20">
        <v>0</v>
      </c>
      <c r="M274" s="25">
        <f t="shared" si="39"/>
        <v>24000</v>
      </c>
      <c r="N274" s="20">
        <v>24000</v>
      </c>
      <c r="O274" s="20">
        <v>0</v>
      </c>
    </row>
    <row r="275" spans="2:15" ht="19.5" x14ac:dyDescent="0.25">
      <c r="B275" s="23"/>
      <c r="C275" s="48" t="s">
        <v>99</v>
      </c>
      <c r="D275" s="25">
        <f t="shared" si="36"/>
        <v>500</v>
      </c>
      <c r="E275" s="20">
        <v>500</v>
      </c>
      <c r="F275" s="20">
        <v>0</v>
      </c>
      <c r="G275" s="25">
        <f t="shared" si="37"/>
        <v>500</v>
      </c>
      <c r="H275" s="20">
        <v>500</v>
      </c>
      <c r="I275" s="20">
        <v>0</v>
      </c>
      <c r="J275" s="25">
        <f t="shared" si="38"/>
        <v>500</v>
      </c>
      <c r="K275" s="20">
        <v>500</v>
      </c>
      <c r="L275" s="20">
        <v>0</v>
      </c>
      <c r="M275" s="25">
        <f t="shared" si="39"/>
        <v>500</v>
      </c>
      <c r="N275" s="20">
        <v>500</v>
      </c>
      <c r="O275" s="20">
        <v>0</v>
      </c>
    </row>
    <row r="276" spans="2:15" ht="36" x14ac:dyDescent="0.25">
      <c r="B276" s="23"/>
      <c r="C276" s="48" t="s">
        <v>100</v>
      </c>
      <c r="D276" s="25">
        <f t="shared" si="36"/>
        <v>750</v>
      </c>
      <c r="E276" s="20">
        <v>750</v>
      </c>
      <c r="F276" s="20">
        <v>0</v>
      </c>
      <c r="G276" s="25">
        <f t="shared" si="37"/>
        <v>900</v>
      </c>
      <c r="H276" s="20">
        <v>900</v>
      </c>
      <c r="I276" s="20">
        <v>0</v>
      </c>
      <c r="J276" s="25">
        <f t="shared" si="38"/>
        <v>1500</v>
      </c>
      <c r="K276" s="20">
        <v>1500</v>
      </c>
      <c r="L276" s="20">
        <v>0</v>
      </c>
      <c r="M276" s="25">
        <f t="shared" si="39"/>
        <v>1500</v>
      </c>
      <c r="N276" s="20">
        <v>1500</v>
      </c>
      <c r="O276" s="20">
        <v>0</v>
      </c>
    </row>
    <row r="277" spans="2:15" ht="36" x14ac:dyDescent="0.25">
      <c r="B277" s="23"/>
      <c r="C277" s="48" t="s">
        <v>101</v>
      </c>
      <c r="D277" s="25">
        <f t="shared" si="36"/>
        <v>36</v>
      </c>
      <c r="E277" s="20">
        <v>36</v>
      </c>
      <c r="F277" s="20">
        <v>0</v>
      </c>
      <c r="G277" s="25">
        <f t="shared" si="37"/>
        <v>36</v>
      </c>
      <c r="H277" s="20">
        <v>36</v>
      </c>
      <c r="I277" s="20">
        <v>0</v>
      </c>
      <c r="J277" s="25">
        <f t="shared" si="38"/>
        <v>50</v>
      </c>
      <c r="K277" s="20">
        <v>50</v>
      </c>
      <c r="L277" s="20">
        <v>0</v>
      </c>
      <c r="M277" s="25">
        <f t="shared" si="39"/>
        <v>50</v>
      </c>
      <c r="N277" s="20">
        <v>50</v>
      </c>
      <c r="O277" s="20">
        <v>0</v>
      </c>
    </row>
    <row r="278" spans="2:15" ht="36" x14ac:dyDescent="0.25">
      <c r="B278" s="34" t="s">
        <v>195</v>
      </c>
      <c r="C278" s="46" t="s">
        <v>50</v>
      </c>
      <c r="D278" s="50">
        <f t="shared" si="36"/>
        <v>4400</v>
      </c>
      <c r="E278" s="33">
        <f>SUM(E282:E284)</f>
        <v>4400</v>
      </c>
      <c r="F278" s="33">
        <f>SUM(F282:F284)</f>
        <v>0</v>
      </c>
      <c r="G278" s="50">
        <f t="shared" si="37"/>
        <v>4400</v>
      </c>
      <c r="H278" s="33">
        <f>SUM(H282:H284)</f>
        <v>4400</v>
      </c>
      <c r="I278" s="33">
        <f>SUM(I282:I284)</f>
        <v>0</v>
      </c>
      <c r="J278" s="50">
        <f t="shared" si="38"/>
        <v>5000</v>
      </c>
      <c r="K278" s="33">
        <f>SUM(K282:K284)</f>
        <v>5000</v>
      </c>
      <c r="L278" s="33">
        <f>SUM(L282:L284)</f>
        <v>0</v>
      </c>
      <c r="M278" s="50">
        <f t="shared" si="39"/>
        <v>5000</v>
      </c>
      <c r="N278" s="33">
        <f>SUM(N282:N284)</f>
        <v>5000</v>
      </c>
      <c r="O278" s="33">
        <f>SUM(O282:O284)</f>
        <v>0</v>
      </c>
    </row>
    <row r="279" spans="2:15" ht="19.5" x14ac:dyDescent="0.25">
      <c r="B279" s="23"/>
      <c r="C279" s="47" t="s">
        <v>58</v>
      </c>
      <c r="D279" s="25">
        <f t="shared" si="36"/>
        <v>0</v>
      </c>
      <c r="E279" s="19">
        <f>SUM(E280:E281)</f>
        <v>0</v>
      </c>
      <c r="F279" s="19">
        <f>SUM(F280:F281)</f>
        <v>0</v>
      </c>
      <c r="G279" s="25">
        <f t="shared" si="37"/>
        <v>0</v>
      </c>
      <c r="H279" s="19">
        <f>SUM(H280:H281)</f>
        <v>0</v>
      </c>
      <c r="I279" s="19">
        <f>SUM(I280:I281)</f>
        <v>0</v>
      </c>
      <c r="J279" s="25">
        <f t="shared" si="38"/>
        <v>0</v>
      </c>
      <c r="K279" s="19">
        <f>SUM(K280:K281)</f>
        <v>0</v>
      </c>
      <c r="L279" s="19">
        <f>SUM(L280:L281)</f>
        <v>0</v>
      </c>
      <c r="M279" s="25">
        <f t="shared" si="39"/>
        <v>0</v>
      </c>
      <c r="N279" s="19">
        <f>SUM(N280:N281)</f>
        <v>0</v>
      </c>
      <c r="O279" s="19">
        <f>SUM(O280:O281)</f>
        <v>0</v>
      </c>
    </row>
    <row r="280" spans="2:15" ht="19.5" x14ac:dyDescent="0.25">
      <c r="B280" s="23"/>
      <c r="C280" s="48" t="s">
        <v>110</v>
      </c>
      <c r="D280" s="25">
        <f t="shared" si="36"/>
        <v>0</v>
      </c>
      <c r="E280" s="20">
        <v>0</v>
      </c>
      <c r="F280" s="20">
        <v>0</v>
      </c>
      <c r="G280" s="25">
        <f t="shared" si="37"/>
        <v>0</v>
      </c>
      <c r="H280" s="20">
        <v>0</v>
      </c>
      <c r="I280" s="20">
        <v>0</v>
      </c>
      <c r="J280" s="25">
        <f t="shared" si="38"/>
        <v>0</v>
      </c>
      <c r="K280" s="20">
        <v>0</v>
      </c>
      <c r="L280" s="20">
        <v>0</v>
      </c>
      <c r="M280" s="25">
        <f t="shared" si="39"/>
        <v>0</v>
      </c>
      <c r="N280" s="20">
        <v>0</v>
      </c>
      <c r="O280" s="20">
        <v>0</v>
      </c>
    </row>
    <row r="281" spans="2:15" ht="19.5" x14ac:dyDescent="0.25">
      <c r="B281" s="23"/>
      <c r="C281" s="48" t="s">
        <v>62</v>
      </c>
      <c r="D281" s="25">
        <f t="shared" si="36"/>
        <v>0</v>
      </c>
      <c r="E281" s="20">
        <v>0</v>
      </c>
      <c r="F281" s="20">
        <v>0</v>
      </c>
      <c r="G281" s="25">
        <f t="shared" si="37"/>
        <v>0</v>
      </c>
      <c r="H281" s="20">
        <v>0</v>
      </c>
      <c r="I281" s="20">
        <v>0</v>
      </c>
      <c r="J281" s="25">
        <f t="shared" si="38"/>
        <v>0</v>
      </c>
      <c r="K281" s="20">
        <v>0</v>
      </c>
      <c r="L281" s="20">
        <v>0</v>
      </c>
      <c r="M281" s="25">
        <f t="shared" si="39"/>
        <v>0</v>
      </c>
      <c r="N281" s="20">
        <v>0</v>
      </c>
      <c r="O281" s="20">
        <v>0</v>
      </c>
    </row>
    <row r="282" spans="2:15" ht="36" x14ac:dyDescent="0.25">
      <c r="B282" s="23"/>
      <c r="C282" s="48" t="s">
        <v>102</v>
      </c>
      <c r="D282" s="25">
        <f t="shared" si="36"/>
        <v>600</v>
      </c>
      <c r="E282" s="20">
        <v>600</v>
      </c>
      <c r="F282" s="20">
        <v>0</v>
      </c>
      <c r="G282" s="25">
        <f t="shared" si="37"/>
        <v>600</v>
      </c>
      <c r="H282" s="20">
        <v>600</v>
      </c>
      <c r="I282" s="20">
        <v>0</v>
      </c>
      <c r="J282" s="25">
        <f t="shared" si="38"/>
        <v>660</v>
      </c>
      <c r="K282" s="20">
        <v>660</v>
      </c>
      <c r="L282" s="20">
        <v>0</v>
      </c>
      <c r="M282" s="25">
        <f t="shared" si="39"/>
        <v>660</v>
      </c>
      <c r="N282" s="20">
        <v>660</v>
      </c>
      <c r="O282" s="20">
        <v>0</v>
      </c>
    </row>
    <row r="283" spans="2:15" ht="54" x14ac:dyDescent="0.25">
      <c r="B283" s="23"/>
      <c r="C283" s="48" t="s">
        <v>229</v>
      </c>
      <c r="D283" s="25">
        <f t="shared" si="36"/>
        <v>2160</v>
      </c>
      <c r="E283" s="20">
        <v>2160</v>
      </c>
      <c r="F283" s="20">
        <v>0</v>
      </c>
      <c r="G283" s="25">
        <f t="shared" si="37"/>
        <v>2160</v>
      </c>
      <c r="H283" s="20">
        <v>2160</v>
      </c>
      <c r="I283" s="20">
        <v>0</v>
      </c>
      <c r="J283" s="25">
        <f t="shared" si="38"/>
        <v>2480</v>
      </c>
      <c r="K283" s="20">
        <v>2480</v>
      </c>
      <c r="L283" s="20">
        <v>0</v>
      </c>
      <c r="M283" s="25">
        <f t="shared" si="39"/>
        <v>2480</v>
      </c>
      <c r="N283" s="20">
        <v>2480</v>
      </c>
      <c r="O283" s="20">
        <v>0</v>
      </c>
    </row>
    <row r="284" spans="2:15" ht="108" x14ac:dyDescent="0.25">
      <c r="B284" s="23"/>
      <c r="C284" s="48" t="s">
        <v>230</v>
      </c>
      <c r="D284" s="25">
        <f t="shared" si="36"/>
        <v>1640</v>
      </c>
      <c r="E284" s="20">
        <v>1640</v>
      </c>
      <c r="F284" s="20">
        <v>0</v>
      </c>
      <c r="G284" s="25">
        <f t="shared" si="37"/>
        <v>1640</v>
      </c>
      <c r="H284" s="20">
        <v>1640</v>
      </c>
      <c r="I284" s="20">
        <v>0</v>
      </c>
      <c r="J284" s="25">
        <f t="shared" si="38"/>
        <v>1860</v>
      </c>
      <c r="K284" s="20">
        <v>1860</v>
      </c>
      <c r="L284" s="20">
        <v>0</v>
      </c>
      <c r="M284" s="25">
        <f t="shared" si="39"/>
        <v>1860</v>
      </c>
      <c r="N284" s="20">
        <v>1860</v>
      </c>
      <c r="O284" s="20">
        <v>0</v>
      </c>
    </row>
    <row r="285" spans="2:15" ht="75" customHeight="1" x14ac:dyDescent="0.25">
      <c r="B285" s="34" t="s">
        <v>196</v>
      </c>
      <c r="C285" s="46" t="s">
        <v>51</v>
      </c>
      <c r="D285" s="50">
        <f t="shared" si="36"/>
        <v>12500</v>
      </c>
      <c r="E285" s="33">
        <f>E289+E290+E291+E292</f>
        <v>12500</v>
      </c>
      <c r="F285" s="33">
        <f>SUM(F289:F292)</f>
        <v>0</v>
      </c>
      <c r="G285" s="50">
        <f t="shared" si="37"/>
        <v>12500</v>
      </c>
      <c r="H285" s="33">
        <f>H289+H290+H291+H292</f>
        <v>12500</v>
      </c>
      <c r="I285" s="33">
        <f>SUM(I289:I292)</f>
        <v>0</v>
      </c>
      <c r="J285" s="50">
        <f t="shared" si="38"/>
        <v>13700</v>
      </c>
      <c r="K285" s="33">
        <f>K289+K290+K291+K292</f>
        <v>13700</v>
      </c>
      <c r="L285" s="33">
        <f>SUM(L289:L292)</f>
        <v>0</v>
      </c>
      <c r="M285" s="50">
        <f t="shared" si="39"/>
        <v>13700</v>
      </c>
      <c r="N285" s="33">
        <f>N289+N290+N291+N292</f>
        <v>13700</v>
      </c>
      <c r="O285" s="33">
        <f>SUM(O289:O292)</f>
        <v>0</v>
      </c>
    </row>
    <row r="286" spans="2:15" ht="19.5" x14ac:dyDescent="0.25">
      <c r="B286" s="23"/>
      <c r="C286" s="47" t="s">
        <v>58</v>
      </c>
      <c r="D286" s="25">
        <f t="shared" si="36"/>
        <v>0</v>
      </c>
      <c r="E286" s="19">
        <f>SUM(E287:E288)</f>
        <v>0</v>
      </c>
      <c r="F286" s="19">
        <f>SUM(F287:F288)</f>
        <v>0</v>
      </c>
      <c r="G286" s="25">
        <f t="shared" si="37"/>
        <v>0</v>
      </c>
      <c r="H286" s="19">
        <f>SUM(H287:H288)</f>
        <v>0</v>
      </c>
      <c r="I286" s="19">
        <f>SUM(I287:I288)</f>
        <v>0</v>
      </c>
      <c r="J286" s="25">
        <f t="shared" si="38"/>
        <v>0</v>
      </c>
      <c r="K286" s="19">
        <f>SUM(K287:K288)</f>
        <v>0</v>
      </c>
      <c r="L286" s="19">
        <f>SUM(L287:L288)</f>
        <v>0</v>
      </c>
      <c r="M286" s="25">
        <f t="shared" si="39"/>
        <v>0</v>
      </c>
      <c r="N286" s="19">
        <f>SUM(N287:N288)</f>
        <v>0</v>
      </c>
      <c r="O286" s="19">
        <f>SUM(O287:O288)</f>
        <v>0</v>
      </c>
    </row>
    <row r="287" spans="2:15" ht="19.5" x14ac:dyDescent="0.25">
      <c r="B287" s="23"/>
      <c r="C287" s="48" t="s">
        <v>110</v>
      </c>
      <c r="D287" s="25">
        <f t="shared" si="36"/>
        <v>0</v>
      </c>
      <c r="E287" s="20">
        <v>0</v>
      </c>
      <c r="F287" s="20">
        <v>0</v>
      </c>
      <c r="G287" s="25">
        <f t="shared" si="37"/>
        <v>0</v>
      </c>
      <c r="H287" s="20">
        <v>0</v>
      </c>
      <c r="I287" s="20">
        <v>0</v>
      </c>
      <c r="J287" s="25">
        <f t="shared" si="38"/>
        <v>0</v>
      </c>
      <c r="K287" s="20">
        <v>0</v>
      </c>
      <c r="L287" s="20">
        <v>0</v>
      </c>
      <c r="M287" s="25">
        <f t="shared" si="39"/>
        <v>0</v>
      </c>
      <c r="N287" s="20">
        <v>0</v>
      </c>
      <c r="O287" s="20">
        <v>0</v>
      </c>
    </row>
    <row r="288" spans="2:15" ht="19.5" x14ac:dyDescent="0.25">
      <c r="B288" s="23"/>
      <c r="C288" s="48" t="s">
        <v>62</v>
      </c>
      <c r="D288" s="25">
        <f t="shared" si="36"/>
        <v>0</v>
      </c>
      <c r="E288" s="20">
        <v>0</v>
      </c>
      <c r="F288" s="20">
        <v>0</v>
      </c>
      <c r="G288" s="25">
        <f t="shared" si="37"/>
        <v>0</v>
      </c>
      <c r="H288" s="20">
        <v>0</v>
      </c>
      <c r="I288" s="20">
        <v>0</v>
      </c>
      <c r="J288" s="25">
        <f t="shared" si="38"/>
        <v>0</v>
      </c>
      <c r="K288" s="20">
        <v>0</v>
      </c>
      <c r="L288" s="20">
        <v>0</v>
      </c>
      <c r="M288" s="25">
        <f t="shared" si="39"/>
        <v>0</v>
      </c>
      <c r="N288" s="20">
        <v>0</v>
      </c>
      <c r="O288" s="20">
        <v>0</v>
      </c>
    </row>
    <row r="289" spans="1:15" ht="36" x14ac:dyDescent="0.25">
      <c r="B289" s="23"/>
      <c r="C289" s="48" t="s">
        <v>103</v>
      </c>
      <c r="D289" s="25">
        <f t="shared" si="36"/>
        <v>90</v>
      </c>
      <c r="E289" s="20">
        <v>90</v>
      </c>
      <c r="F289" s="20">
        <v>0</v>
      </c>
      <c r="G289" s="25">
        <f t="shared" si="37"/>
        <v>90</v>
      </c>
      <c r="H289" s="20">
        <v>90</v>
      </c>
      <c r="I289" s="20">
        <v>0</v>
      </c>
      <c r="J289" s="25">
        <f t="shared" si="38"/>
        <v>90</v>
      </c>
      <c r="K289" s="20">
        <v>90</v>
      </c>
      <c r="L289" s="20">
        <v>0</v>
      </c>
      <c r="M289" s="25">
        <f t="shared" si="39"/>
        <v>90</v>
      </c>
      <c r="N289" s="20">
        <v>90</v>
      </c>
      <c r="O289" s="20">
        <v>0</v>
      </c>
    </row>
    <row r="290" spans="1:15" ht="72" x14ac:dyDescent="0.25">
      <c r="B290" s="23"/>
      <c r="C290" s="48" t="s">
        <v>104</v>
      </c>
      <c r="D290" s="25">
        <f t="shared" si="36"/>
        <v>400</v>
      </c>
      <c r="E290" s="20">
        <v>400</v>
      </c>
      <c r="F290" s="20">
        <v>0</v>
      </c>
      <c r="G290" s="25">
        <f t="shared" si="37"/>
        <v>400</v>
      </c>
      <c r="H290" s="20">
        <v>400</v>
      </c>
      <c r="I290" s="20">
        <v>0</v>
      </c>
      <c r="J290" s="25">
        <f t="shared" si="38"/>
        <v>500</v>
      </c>
      <c r="K290" s="20">
        <v>500</v>
      </c>
      <c r="L290" s="20">
        <v>0</v>
      </c>
      <c r="M290" s="25">
        <f t="shared" si="39"/>
        <v>500</v>
      </c>
      <c r="N290" s="20">
        <v>500</v>
      </c>
      <c r="O290" s="20">
        <v>0</v>
      </c>
    </row>
    <row r="291" spans="1:15" ht="72" x14ac:dyDescent="0.25">
      <c r="B291" s="23"/>
      <c r="C291" s="48" t="s">
        <v>105</v>
      </c>
      <c r="D291" s="25">
        <f t="shared" si="36"/>
        <v>260</v>
      </c>
      <c r="E291" s="20">
        <v>260</v>
      </c>
      <c r="F291" s="20">
        <v>0</v>
      </c>
      <c r="G291" s="25">
        <f t="shared" si="37"/>
        <v>260</v>
      </c>
      <c r="H291" s="20">
        <v>260</v>
      </c>
      <c r="I291" s="20">
        <v>0</v>
      </c>
      <c r="J291" s="25">
        <f t="shared" si="38"/>
        <v>310</v>
      </c>
      <c r="K291" s="20">
        <v>310</v>
      </c>
      <c r="L291" s="20">
        <v>0</v>
      </c>
      <c r="M291" s="25">
        <f t="shared" si="39"/>
        <v>310</v>
      </c>
      <c r="N291" s="20">
        <v>310</v>
      </c>
      <c r="O291" s="20">
        <v>0</v>
      </c>
    </row>
    <row r="292" spans="1:15" ht="90" x14ac:dyDescent="0.25">
      <c r="B292" s="23"/>
      <c r="C292" s="48" t="s">
        <v>231</v>
      </c>
      <c r="D292" s="25">
        <f t="shared" si="36"/>
        <v>11750</v>
      </c>
      <c r="E292" s="20">
        <v>11750</v>
      </c>
      <c r="F292" s="20">
        <v>0</v>
      </c>
      <c r="G292" s="25">
        <f t="shared" si="37"/>
        <v>11750</v>
      </c>
      <c r="H292" s="20">
        <v>11750</v>
      </c>
      <c r="I292" s="20">
        <v>0</v>
      </c>
      <c r="J292" s="25">
        <f t="shared" si="38"/>
        <v>12800</v>
      </c>
      <c r="K292" s="20">
        <v>12800</v>
      </c>
      <c r="L292" s="20">
        <v>0</v>
      </c>
      <c r="M292" s="25">
        <f t="shared" si="39"/>
        <v>12800</v>
      </c>
      <c r="N292" s="20">
        <v>12800</v>
      </c>
      <c r="O292" s="20">
        <v>0</v>
      </c>
    </row>
    <row r="293" spans="1:15" ht="36" x14ac:dyDescent="0.25">
      <c r="B293" s="34" t="s">
        <v>197</v>
      </c>
      <c r="C293" s="46" t="s">
        <v>232</v>
      </c>
      <c r="D293" s="50">
        <f t="shared" si="36"/>
        <v>124500</v>
      </c>
      <c r="E293" s="33">
        <f>SUM(E297:E298)</f>
        <v>124500</v>
      </c>
      <c r="F293" s="33">
        <f>SUM(F297:F298)</f>
        <v>0</v>
      </c>
      <c r="G293" s="50">
        <f t="shared" si="37"/>
        <v>125500</v>
      </c>
      <c r="H293" s="33">
        <f>SUM(H297:H298)</f>
        <v>125500</v>
      </c>
      <c r="I293" s="33">
        <f>SUM(I297:I298)</f>
        <v>0</v>
      </c>
      <c r="J293" s="50">
        <f t="shared" si="38"/>
        <v>128600</v>
      </c>
      <c r="K293" s="33">
        <f>SUM(K297:K298)</f>
        <v>128600</v>
      </c>
      <c r="L293" s="33">
        <f>SUM(L297:L298)</f>
        <v>0</v>
      </c>
      <c r="M293" s="50">
        <f t="shared" si="39"/>
        <v>143300</v>
      </c>
      <c r="N293" s="33">
        <f>SUM(N297:N298)</f>
        <v>143300</v>
      </c>
      <c r="O293" s="33">
        <f>SUM(O297:O298)</f>
        <v>0</v>
      </c>
    </row>
    <row r="294" spans="1:15" ht="19.5" x14ac:dyDescent="0.25">
      <c r="B294" s="23"/>
      <c r="C294" s="47" t="s">
        <v>58</v>
      </c>
      <c r="D294" s="25">
        <f t="shared" si="36"/>
        <v>8721</v>
      </c>
      <c r="E294" s="19">
        <f>SUM(E295:E296)</f>
        <v>8721</v>
      </c>
      <c r="F294" s="19">
        <f>SUM(F295:F296)</f>
        <v>0</v>
      </c>
      <c r="G294" s="25">
        <f t="shared" si="37"/>
        <v>8721</v>
      </c>
      <c r="H294" s="19">
        <f>SUM(H295:H296)</f>
        <v>8721</v>
      </c>
      <c r="I294" s="19">
        <f>SUM(I295:I296)</f>
        <v>0</v>
      </c>
      <c r="J294" s="25">
        <f t="shared" si="38"/>
        <v>8721</v>
      </c>
      <c r="K294" s="19">
        <f>SUM(K295:K296)</f>
        <v>8721</v>
      </c>
      <c r="L294" s="19">
        <f>SUM(L295:L296)</f>
        <v>0</v>
      </c>
      <c r="M294" s="25">
        <f t="shared" si="39"/>
        <v>8721</v>
      </c>
      <c r="N294" s="19">
        <f>SUM(N295:N296)</f>
        <v>8721</v>
      </c>
      <c r="O294" s="19">
        <f>SUM(O295:O296)</f>
        <v>0</v>
      </c>
    </row>
    <row r="295" spans="1:15" ht="19.5" x14ac:dyDescent="0.25">
      <c r="B295" s="23"/>
      <c r="C295" s="48" t="s">
        <v>110</v>
      </c>
      <c r="D295" s="25">
        <f t="shared" si="36"/>
        <v>0</v>
      </c>
      <c r="E295" s="20">
        <v>0</v>
      </c>
      <c r="F295" s="20">
        <v>0</v>
      </c>
      <c r="G295" s="25">
        <f t="shared" si="37"/>
        <v>0</v>
      </c>
      <c r="H295" s="20">
        <v>0</v>
      </c>
      <c r="I295" s="20">
        <v>0</v>
      </c>
      <c r="J295" s="25">
        <f t="shared" si="38"/>
        <v>0</v>
      </c>
      <c r="K295" s="20">
        <v>0</v>
      </c>
      <c r="L295" s="20">
        <v>0</v>
      </c>
      <c r="M295" s="25">
        <f t="shared" si="39"/>
        <v>0</v>
      </c>
      <c r="N295" s="20">
        <v>0</v>
      </c>
      <c r="O295" s="20">
        <v>0</v>
      </c>
    </row>
    <row r="296" spans="1:15" ht="19.5" x14ac:dyDescent="0.25">
      <c r="B296" s="23"/>
      <c r="C296" s="48" t="s">
        <v>62</v>
      </c>
      <c r="D296" s="25">
        <f t="shared" si="36"/>
        <v>8721</v>
      </c>
      <c r="E296" s="20">
        <v>8721</v>
      </c>
      <c r="F296" s="20">
        <v>0</v>
      </c>
      <c r="G296" s="25">
        <f t="shared" si="37"/>
        <v>8721</v>
      </c>
      <c r="H296" s="20">
        <v>8721</v>
      </c>
      <c r="I296" s="20">
        <v>0</v>
      </c>
      <c r="J296" s="25">
        <f t="shared" si="38"/>
        <v>8721</v>
      </c>
      <c r="K296" s="20">
        <v>8721</v>
      </c>
      <c r="L296" s="20">
        <v>0</v>
      </c>
      <c r="M296" s="25">
        <f t="shared" si="39"/>
        <v>8721</v>
      </c>
      <c r="N296" s="20">
        <v>8721</v>
      </c>
      <c r="O296" s="20">
        <v>0</v>
      </c>
    </row>
    <row r="297" spans="1:15" ht="36" x14ac:dyDescent="0.25">
      <c r="B297" s="23"/>
      <c r="C297" s="48" t="s">
        <v>237</v>
      </c>
      <c r="D297" s="25">
        <f t="shared" si="36"/>
        <v>117200</v>
      </c>
      <c r="E297" s="20">
        <v>117200</v>
      </c>
      <c r="F297" s="20">
        <v>0</v>
      </c>
      <c r="G297" s="25">
        <f t="shared" si="37"/>
        <v>118200</v>
      </c>
      <c r="H297" s="20">
        <v>118200</v>
      </c>
      <c r="I297" s="20">
        <v>0</v>
      </c>
      <c r="J297" s="25">
        <f t="shared" si="38"/>
        <v>121300</v>
      </c>
      <c r="K297" s="20">
        <v>121300</v>
      </c>
      <c r="L297" s="20">
        <v>0</v>
      </c>
      <c r="M297" s="25">
        <f t="shared" si="39"/>
        <v>136000</v>
      </c>
      <c r="N297" s="20">
        <v>136000</v>
      </c>
      <c r="O297" s="20">
        <v>0</v>
      </c>
    </row>
    <row r="298" spans="1:15" ht="72" x14ac:dyDescent="0.25">
      <c r="B298" s="23"/>
      <c r="C298" s="48" t="s">
        <v>238</v>
      </c>
      <c r="D298" s="25">
        <f t="shared" si="36"/>
        <v>7300</v>
      </c>
      <c r="E298" s="20">
        <v>7300</v>
      </c>
      <c r="F298" s="20">
        <v>0</v>
      </c>
      <c r="G298" s="25">
        <f t="shared" si="37"/>
        <v>7300</v>
      </c>
      <c r="H298" s="20">
        <v>7300</v>
      </c>
      <c r="I298" s="20">
        <v>0</v>
      </c>
      <c r="J298" s="25">
        <f t="shared" si="38"/>
        <v>7300</v>
      </c>
      <c r="K298" s="20">
        <v>7300</v>
      </c>
      <c r="L298" s="20">
        <v>0</v>
      </c>
      <c r="M298" s="25">
        <f t="shared" si="39"/>
        <v>7300</v>
      </c>
      <c r="N298" s="20">
        <v>7300</v>
      </c>
      <c r="O298" s="20">
        <v>0</v>
      </c>
    </row>
    <row r="299" spans="1:15" ht="51.75" customHeight="1" x14ac:dyDescent="0.25">
      <c r="A299" s="6"/>
      <c r="B299" s="34" t="s">
        <v>198</v>
      </c>
      <c r="C299" s="46" t="s">
        <v>52</v>
      </c>
      <c r="D299" s="50">
        <f t="shared" si="36"/>
        <v>32300</v>
      </c>
      <c r="E299" s="33">
        <f>SUM(E303:E305)</f>
        <v>32300</v>
      </c>
      <c r="F299" s="33">
        <f>SUM(F303:F305)</f>
        <v>0</v>
      </c>
      <c r="G299" s="50">
        <f t="shared" si="37"/>
        <v>32500</v>
      </c>
      <c r="H299" s="33">
        <f>SUM(H303:H305)</f>
        <v>32500</v>
      </c>
      <c r="I299" s="33">
        <f>SUM(I303:I305)</f>
        <v>0</v>
      </c>
      <c r="J299" s="50">
        <f t="shared" si="38"/>
        <v>39500</v>
      </c>
      <c r="K299" s="33">
        <f>SUM(K303:K305)</f>
        <v>39500</v>
      </c>
      <c r="L299" s="33">
        <f>SUM(L303:L305)</f>
        <v>0</v>
      </c>
      <c r="M299" s="50">
        <f t="shared" si="39"/>
        <v>39500</v>
      </c>
      <c r="N299" s="33">
        <f>SUM(N303:N305)</f>
        <v>39500</v>
      </c>
      <c r="O299" s="33">
        <f>SUM(O303:O305)</f>
        <v>0</v>
      </c>
    </row>
    <row r="300" spans="1:15" ht="19.5" x14ac:dyDescent="0.25">
      <c r="B300" s="23"/>
      <c r="C300" s="47" t="s">
        <v>58</v>
      </c>
      <c r="D300" s="25">
        <f t="shared" si="36"/>
        <v>0</v>
      </c>
      <c r="E300" s="19">
        <f>SUM(E301:E302)</f>
        <v>0</v>
      </c>
      <c r="F300" s="19">
        <f>SUM(F301:F302)</f>
        <v>0</v>
      </c>
      <c r="G300" s="25">
        <f t="shared" si="37"/>
        <v>0</v>
      </c>
      <c r="H300" s="19">
        <f>SUM(H301:H302)</f>
        <v>0</v>
      </c>
      <c r="I300" s="19">
        <f>SUM(I301:I302)</f>
        <v>0</v>
      </c>
      <c r="J300" s="25">
        <f t="shared" si="38"/>
        <v>0</v>
      </c>
      <c r="K300" s="19">
        <f>SUM(K301:K302)</f>
        <v>0</v>
      </c>
      <c r="L300" s="19">
        <f>SUM(L301:L302)</f>
        <v>0</v>
      </c>
      <c r="M300" s="25">
        <f t="shared" si="39"/>
        <v>0</v>
      </c>
      <c r="N300" s="19">
        <f>SUM(N301:N302)</f>
        <v>0</v>
      </c>
      <c r="O300" s="19">
        <f>SUM(O301:O302)</f>
        <v>0</v>
      </c>
    </row>
    <row r="301" spans="1:15" ht="19.5" x14ac:dyDescent="0.25">
      <c r="B301" s="23"/>
      <c r="C301" s="48" t="s">
        <v>110</v>
      </c>
      <c r="D301" s="25">
        <f t="shared" si="36"/>
        <v>0</v>
      </c>
      <c r="E301" s="20">
        <v>0</v>
      </c>
      <c r="F301" s="20">
        <v>0</v>
      </c>
      <c r="G301" s="25">
        <f t="shared" si="37"/>
        <v>0</v>
      </c>
      <c r="H301" s="20">
        <v>0</v>
      </c>
      <c r="I301" s="20">
        <v>0</v>
      </c>
      <c r="J301" s="25">
        <f t="shared" si="38"/>
        <v>0</v>
      </c>
      <c r="K301" s="20">
        <v>0</v>
      </c>
      <c r="L301" s="20">
        <v>0</v>
      </c>
      <c r="M301" s="25">
        <f t="shared" si="39"/>
        <v>0</v>
      </c>
      <c r="N301" s="20">
        <v>0</v>
      </c>
      <c r="O301" s="20">
        <v>0</v>
      </c>
    </row>
    <row r="302" spans="1:15" ht="19.5" x14ac:dyDescent="0.25">
      <c r="B302" s="23"/>
      <c r="C302" s="48" t="s">
        <v>62</v>
      </c>
      <c r="D302" s="25">
        <f t="shared" si="36"/>
        <v>0</v>
      </c>
      <c r="E302" s="20">
        <v>0</v>
      </c>
      <c r="F302" s="20">
        <v>0</v>
      </c>
      <c r="G302" s="25">
        <f t="shared" si="37"/>
        <v>0</v>
      </c>
      <c r="H302" s="20">
        <v>0</v>
      </c>
      <c r="I302" s="20">
        <v>0</v>
      </c>
      <c r="J302" s="25">
        <f t="shared" si="38"/>
        <v>0</v>
      </c>
      <c r="K302" s="20">
        <v>0</v>
      </c>
      <c r="L302" s="20">
        <v>0</v>
      </c>
      <c r="M302" s="25">
        <f t="shared" si="39"/>
        <v>0</v>
      </c>
      <c r="N302" s="20">
        <v>0</v>
      </c>
      <c r="O302" s="20">
        <v>0</v>
      </c>
    </row>
    <row r="303" spans="1:15" ht="108" x14ac:dyDescent="0.25">
      <c r="A303" s="6"/>
      <c r="B303" s="23"/>
      <c r="C303" s="48" t="s">
        <v>106</v>
      </c>
      <c r="D303" s="25">
        <f t="shared" si="36"/>
        <v>29995</v>
      </c>
      <c r="E303" s="20">
        <v>29995</v>
      </c>
      <c r="F303" s="20">
        <v>0</v>
      </c>
      <c r="G303" s="25">
        <f t="shared" si="37"/>
        <v>29995</v>
      </c>
      <c r="H303" s="20">
        <v>29995</v>
      </c>
      <c r="I303" s="20">
        <v>0</v>
      </c>
      <c r="J303" s="25">
        <f t="shared" si="38"/>
        <v>36995</v>
      </c>
      <c r="K303" s="20">
        <v>36995</v>
      </c>
      <c r="L303" s="20">
        <v>0</v>
      </c>
      <c r="M303" s="25">
        <f t="shared" si="39"/>
        <v>36995</v>
      </c>
      <c r="N303" s="20">
        <v>36995</v>
      </c>
      <c r="O303" s="20">
        <v>0</v>
      </c>
    </row>
    <row r="304" spans="1:15" ht="43.5" customHeight="1" x14ac:dyDescent="0.25">
      <c r="A304" s="6"/>
      <c r="B304" s="23"/>
      <c r="C304" s="48" t="s">
        <v>107</v>
      </c>
      <c r="D304" s="25">
        <f t="shared" si="36"/>
        <v>5</v>
      </c>
      <c r="E304" s="20">
        <v>5</v>
      </c>
      <c r="F304" s="20">
        <v>0</v>
      </c>
      <c r="G304" s="25">
        <f t="shared" si="37"/>
        <v>5</v>
      </c>
      <c r="H304" s="20">
        <v>5</v>
      </c>
      <c r="I304" s="20">
        <v>0</v>
      </c>
      <c r="J304" s="25">
        <f t="shared" si="38"/>
        <v>5</v>
      </c>
      <c r="K304" s="20">
        <v>5</v>
      </c>
      <c r="L304" s="20">
        <v>0</v>
      </c>
      <c r="M304" s="25">
        <f t="shared" si="39"/>
        <v>5</v>
      </c>
      <c r="N304" s="20">
        <v>5</v>
      </c>
      <c r="O304" s="20">
        <v>0</v>
      </c>
    </row>
    <row r="305" spans="1:15" ht="36" x14ac:dyDescent="0.25">
      <c r="A305" s="6"/>
      <c r="B305" s="23"/>
      <c r="C305" s="48" t="s">
        <v>214</v>
      </c>
      <c r="D305" s="25">
        <f t="shared" si="36"/>
        <v>2300</v>
      </c>
      <c r="E305" s="20">
        <v>2300</v>
      </c>
      <c r="F305" s="20">
        <v>0</v>
      </c>
      <c r="G305" s="25">
        <f t="shared" si="37"/>
        <v>2500</v>
      </c>
      <c r="H305" s="20">
        <v>2500</v>
      </c>
      <c r="I305" s="20">
        <v>0</v>
      </c>
      <c r="J305" s="25">
        <f t="shared" si="38"/>
        <v>2500</v>
      </c>
      <c r="K305" s="20">
        <v>2500</v>
      </c>
      <c r="L305" s="20">
        <v>0</v>
      </c>
      <c r="M305" s="25">
        <f t="shared" si="39"/>
        <v>2500</v>
      </c>
      <c r="N305" s="20">
        <v>2500</v>
      </c>
      <c r="O305" s="20">
        <v>0</v>
      </c>
    </row>
    <row r="306" spans="1:15" ht="36" x14ac:dyDescent="0.25">
      <c r="A306" s="6"/>
      <c r="B306" s="34" t="s">
        <v>199</v>
      </c>
      <c r="C306" s="46" t="s">
        <v>200</v>
      </c>
      <c r="D306" s="50">
        <f t="shared" si="36"/>
        <v>1000</v>
      </c>
      <c r="E306" s="33">
        <f>SUM(E310:E311)</f>
        <v>1000</v>
      </c>
      <c r="F306" s="33">
        <f>SUM(F310:F311)</f>
        <v>0</v>
      </c>
      <c r="G306" s="50">
        <f t="shared" si="37"/>
        <v>1000</v>
      </c>
      <c r="H306" s="33">
        <f>SUM(H310:H311)</f>
        <v>1000</v>
      </c>
      <c r="I306" s="33">
        <f>SUM(I310:I311)</f>
        <v>0</v>
      </c>
      <c r="J306" s="50">
        <f t="shared" si="38"/>
        <v>1000</v>
      </c>
      <c r="K306" s="33">
        <f>SUM(K310:K311)</f>
        <v>1000</v>
      </c>
      <c r="L306" s="33">
        <f>SUM(L310:L311)</f>
        <v>0</v>
      </c>
      <c r="M306" s="50">
        <f t="shared" si="39"/>
        <v>1000</v>
      </c>
      <c r="N306" s="33">
        <f>SUM(N310:N311)</f>
        <v>1000</v>
      </c>
      <c r="O306" s="33">
        <f>SUM(O310:O311)</f>
        <v>0</v>
      </c>
    </row>
    <row r="307" spans="1:15" ht="19.5" x14ac:dyDescent="0.25">
      <c r="B307" s="23"/>
      <c r="C307" s="47" t="s">
        <v>58</v>
      </c>
      <c r="D307" s="25">
        <f t="shared" si="36"/>
        <v>0</v>
      </c>
      <c r="E307" s="19">
        <f>SUM(E308:E309)</f>
        <v>0</v>
      </c>
      <c r="F307" s="19">
        <f>SUM(F308:F309)</f>
        <v>0</v>
      </c>
      <c r="G307" s="25">
        <f t="shared" si="37"/>
        <v>0</v>
      </c>
      <c r="H307" s="19">
        <f>SUM(H308:H309)</f>
        <v>0</v>
      </c>
      <c r="I307" s="19">
        <f>SUM(I308:I309)</f>
        <v>0</v>
      </c>
      <c r="J307" s="25">
        <f t="shared" si="38"/>
        <v>0</v>
      </c>
      <c r="K307" s="19">
        <f>SUM(K308:K309)</f>
        <v>0</v>
      </c>
      <c r="L307" s="19">
        <f>SUM(L308:L309)</f>
        <v>0</v>
      </c>
      <c r="M307" s="25">
        <f t="shared" si="39"/>
        <v>0</v>
      </c>
      <c r="N307" s="19">
        <f>SUM(N308:N309)</f>
        <v>0</v>
      </c>
      <c r="O307" s="19">
        <f>SUM(O308:O309)</f>
        <v>0</v>
      </c>
    </row>
    <row r="308" spans="1:15" ht="19.5" x14ac:dyDescent="0.25">
      <c r="B308" s="23"/>
      <c r="C308" s="48" t="s">
        <v>110</v>
      </c>
      <c r="D308" s="25">
        <f t="shared" si="36"/>
        <v>0</v>
      </c>
      <c r="E308" s="20">
        <v>0</v>
      </c>
      <c r="F308" s="20">
        <v>0</v>
      </c>
      <c r="G308" s="25">
        <f t="shared" si="37"/>
        <v>0</v>
      </c>
      <c r="H308" s="20">
        <v>0</v>
      </c>
      <c r="I308" s="20">
        <v>0</v>
      </c>
      <c r="J308" s="25">
        <f t="shared" si="38"/>
        <v>0</v>
      </c>
      <c r="K308" s="20">
        <v>0</v>
      </c>
      <c r="L308" s="20">
        <v>0</v>
      </c>
      <c r="M308" s="25">
        <f t="shared" si="39"/>
        <v>0</v>
      </c>
      <c r="N308" s="20">
        <v>0</v>
      </c>
      <c r="O308" s="20">
        <v>0</v>
      </c>
    </row>
    <row r="309" spans="1:15" ht="19.5" x14ac:dyDescent="0.25">
      <c r="B309" s="23"/>
      <c r="C309" s="48" t="s">
        <v>62</v>
      </c>
      <c r="D309" s="25">
        <f t="shared" si="36"/>
        <v>0</v>
      </c>
      <c r="E309" s="20">
        <v>0</v>
      </c>
      <c r="F309" s="20">
        <v>0</v>
      </c>
      <c r="G309" s="25">
        <f t="shared" si="37"/>
        <v>0</v>
      </c>
      <c r="H309" s="20">
        <v>0</v>
      </c>
      <c r="I309" s="20">
        <v>0</v>
      </c>
      <c r="J309" s="25">
        <f t="shared" si="38"/>
        <v>0</v>
      </c>
      <c r="K309" s="20">
        <v>0</v>
      </c>
      <c r="L309" s="20">
        <v>0</v>
      </c>
      <c r="M309" s="25">
        <f t="shared" si="39"/>
        <v>0</v>
      </c>
      <c r="N309" s="20">
        <v>0</v>
      </c>
      <c r="O309" s="20">
        <v>0</v>
      </c>
    </row>
    <row r="310" spans="1:15" ht="36" x14ac:dyDescent="0.25">
      <c r="A310" s="6"/>
      <c r="B310" s="23"/>
      <c r="C310" s="48" t="s">
        <v>201</v>
      </c>
      <c r="D310" s="25">
        <f t="shared" si="36"/>
        <v>800</v>
      </c>
      <c r="E310" s="20">
        <v>800</v>
      </c>
      <c r="F310" s="20">
        <v>0</v>
      </c>
      <c r="G310" s="25">
        <f t="shared" si="37"/>
        <v>800</v>
      </c>
      <c r="H310" s="20">
        <v>800</v>
      </c>
      <c r="I310" s="20">
        <v>0</v>
      </c>
      <c r="J310" s="25">
        <f t="shared" si="38"/>
        <v>800</v>
      </c>
      <c r="K310" s="20">
        <v>800</v>
      </c>
      <c r="L310" s="20">
        <v>0</v>
      </c>
      <c r="M310" s="25">
        <f t="shared" si="39"/>
        <v>800</v>
      </c>
      <c r="N310" s="20">
        <v>800</v>
      </c>
      <c r="O310" s="20">
        <v>0</v>
      </c>
    </row>
    <row r="311" spans="1:15" ht="36" x14ac:dyDescent="0.25">
      <c r="A311" s="6"/>
      <c r="B311" s="23"/>
      <c r="C311" s="48" t="s">
        <v>202</v>
      </c>
      <c r="D311" s="25">
        <f t="shared" si="36"/>
        <v>200</v>
      </c>
      <c r="E311" s="20">
        <v>200</v>
      </c>
      <c r="F311" s="20">
        <v>0</v>
      </c>
      <c r="G311" s="25">
        <f t="shared" si="37"/>
        <v>200</v>
      </c>
      <c r="H311" s="20">
        <v>200</v>
      </c>
      <c r="I311" s="20">
        <v>0</v>
      </c>
      <c r="J311" s="25">
        <f t="shared" si="38"/>
        <v>200</v>
      </c>
      <c r="K311" s="20">
        <v>200</v>
      </c>
      <c r="L311" s="20">
        <v>0</v>
      </c>
      <c r="M311" s="25">
        <f t="shared" si="39"/>
        <v>200</v>
      </c>
      <c r="N311" s="20">
        <v>200</v>
      </c>
      <c r="O311" s="20">
        <v>0</v>
      </c>
    </row>
    <row r="312" spans="1:15" ht="36" customHeight="1" x14ac:dyDescent="0.25">
      <c r="A312" s="6"/>
      <c r="B312" s="34" t="s">
        <v>263</v>
      </c>
      <c r="C312" s="46" t="s">
        <v>264</v>
      </c>
      <c r="D312" s="50">
        <f t="shared" si="36"/>
        <v>0</v>
      </c>
      <c r="E312" s="33">
        <f>E316</f>
        <v>0</v>
      </c>
      <c r="F312" s="33">
        <f>SUM(F316:F317)</f>
        <v>0</v>
      </c>
      <c r="G312" s="50">
        <f t="shared" si="37"/>
        <v>0</v>
      </c>
      <c r="H312" s="33">
        <f>H316</f>
        <v>0</v>
      </c>
      <c r="I312" s="33">
        <f>SUM(I316:I317)</f>
        <v>0</v>
      </c>
      <c r="J312" s="50">
        <f t="shared" si="38"/>
        <v>0</v>
      </c>
      <c r="K312" s="33">
        <f>K316</f>
        <v>0</v>
      </c>
      <c r="L312" s="33">
        <f>SUM(L316:L317)</f>
        <v>0</v>
      </c>
      <c r="M312" s="50">
        <f t="shared" si="39"/>
        <v>0</v>
      </c>
      <c r="N312" s="33">
        <f>N316</f>
        <v>0</v>
      </c>
      <c r="O312" s="33">
        <f>SUM(O316:O317)</f>
        <v>0</v>
      </c>
    </row>
    <row r="313" spans="1:15" ht="19.5" x14ac:dyDescent="0.25">
      <c r="A313" s="49"/>
      <c r="B313" s="23"/>
      <c r="C313" s="47" t="s">
        <v>58</v>
      </c>
      <c r="D313" s="25">
        <f t="shared" si="36"/>
        <v>0</v>
      </c>
      <c r="E313" s="19">
        <f>SUM(E314:E315)</f>
        <v>0</v>
      </c>
      <c r="F313" s="19">
        <f>SUM(F314:F315)</f>
        <v>0</v>
      </c>
      <c r="G313" s="25">
        <f t="shared" si="37"/>
        <v>0</v>
      </c>
      <c r="H313" s="19">
        <f>SUM(H314:H315)</f>
        <v>0</v>
      </c>
      <c r="I313" s="19">
        <f>SUM(I314:I315)</f>
        <v>0</v>
      </c>
      <c r="J313" s="25">
        <f t="shared" si="38"/>
        <v>0</v>
      </c>
      <c r="K313" s="19">
        <f>SUM(K314:K315)</f>
        <v>0</v>
      </c>
      <c r="L313" s="19">
        <f>SUM(L314:L315)</f>
        <v>0</v>
      </c>
      <c r="M313" s="25">
        <f t="shared" si="39"/>
        <v>0</v>
      </c>
      <c r="N313" s="19">
        <f>SUM(N314:N315)</f>
        <v>0</v>
      </c>
      <c r="O313" s="19">
        <f>SUM(O314:O315)</f>
        <v>0</v>
      </c>
    </row>
    <row r="314" spans="1:15" ht="19.5" x14ac:dyDescent="0.25">
      <c r="A314" s="49"/>
      <c r="B314" s="23"/>
      <c r="C314" s="48" t="s">
        <v>110</v>
      </c>
      <c r="D314" s="25">
        <f t="shared" si="36"/>
        <v>0</v>
      </c>
      <c r="E314" s="20">
        <v>0</v>
      </c>
      <c r="F314" s="20">
        <v>0</v>
      </c>
      <c r="G314" s="25">
        <f t="shared" si="37"/>
        <v>0</v>
      </c>
      <c r="H314" s="20">
        <v>0</v>
      </c>
      <c r="I314" s="20">
        <v>0</v>
      </c>
      <c r="J314" s="25">
        <f t="shared" si="38"/>
        <v>0</v>
      </c>
      <c r="K314" s="20">
        <v>0</v>
      </c>
      <c r="L314" s="20">
        <v>0</v>
      </c>
      <c r="M314" s="25">
        <f t="shared" si="39"/>
        <v>0</v>
      </c>
      <c r="N314" s="20">
        <v>0</v>
      </c>
      <c r="O314" s="20">
        <v>0</v>
      </c>
    </row>
    <row r="315" spans="1:15" ht="19.5" x14ac:dyDescent="0.25">
      <c r="A315" s="49"/>
      <c r="B315" s="23"/>
      <c r="C315" s="48" t="s">
        <v>62</v>
      </c>
      <c r="D315" s="25">
        <f t="shared" si="36"/>
        <v>0</v>
      </c>
      <c r="E315" s="20">
        <v>0</v>
      </c>
      <c r="F315" s="20">
        <v>0</v>
      </c>
      <c r="G315" s="25">
        <f t="shared" si="37"/>
        <v>0</v>
      </c>
      <c r="H315" s="20">
        <v>0</v>
      </c>
      <c r="I315" s="20">
        <v>0</v>
      </c>
      <c r="J315" s="25">
        <f t="shared" si="38"/>
        <v>0</v>
      </c>
      <c r="K315" s="20">
        <v>0</v>
      </c>
      <c r="L315" s="20">
        <v>0</v>
      </c>
      <c r="M315" s="25">
        <f t="shared" si="39"/>
        <v>0</v>
      </c>
      <c r="N315" s="20">
        <v>0</v>
      </c>
      <c r="O315" s="20">
        <v>0</v>
      </c>
    </row>
    <row r="316" spans="1:15" ht="36" x14ac:dyDescent="0.25">
      <c r="A316" s="6"/>
      <c r="B316" s="23"/>
      <c r="C316" s="48" t="s">
        <v>264</v>
      </c>
      <c r="D316" s="25">
        <f t="shared" si="36"/>
        <v>0</v>
      </c>
      <c r="E316" s="20">
        <v>0</v>
      </c>
      <c r="F316" s="20">
        <v>0</v>
      </c>
      <c r="G316" s="25">
        <f t="shared" si="37"/>
        <v>0</v>
      </c>
      <c r="H316" s="20">
        <v>0</v>
      </c>
      <c r="I316" s="20">
        <v>0</v>
      </c>
      <c r="J316" s="25">
        <f t="shared" si="38"/>
        <v>0</v>
      </c>
      <c r="K316" s="20">
        <v>0</v>
      </c>
      <c r="L316" s="20">
        <v>0</v>
      </c>
      <c r="M316" s="25">
        <f t="shared" si="39"/>
        <v>0</v>
      </c>
      <c r="N316" s="20">
        <v>0</v>
      </c>
      <c r="O316" s="20">
        <v>0</v>
      </c>
    </row>
    <row r="317" spans="1:15" ht="36" x14ac:dyDescent="0.25">
      <c r="A317" s="6"/>
      <c r="B317" s="34" t="s">
        <v>203</v>
      </c>
      <c r="C317" s="46" t="s">
        <v>53</v>
      </c>
      <c r="D317" s="50">
        <f t="shared" si="36"/>
        <v>800</v>
      </c>
      <c r="E317" s="33">
        <f>E321</f>
        <v>800</v>
      </c>
      <c r="F317" s="33">
        <f>F321</f>
        <v>0</v>
      </c>
      <c r="G317" s="50">
        <f t="shared" si="37"/>
        <v>800</v>
      </c>
      <c r="H317" s="33">
        <f>H321</f>
        <v>800</v>
      </c>
      <c r="I317" s="33">
        <f>I321</f>
        <v>0</v>
      </c>
      <c r="J317" s="50">
        <f t="shared" si="38"/>
        <v>800</v>
      </c>
      <c r="K317" s="33">
        <f>K321</f>
        <v>800</v>
      </c>
      <c r="L317" s="33">
        <f>L321</f>
        <v>0</v>
      </c>
      <c r="M317" s="50">
        <f t="shared" si="39"/>
        <v>800</v>
      </c>
      <c r="N317" s="33">
        <f>N321</f>
        <v>800</v>
      </c>
      <c r="O317" s="33">
        <f>O321</f>
        <v>0</v>
      </c>
    </row>
    <row r="318" spans="1:15" ht="19.5" x14ac:dyDescent="0.25">
      <c r="B318" s="23"/>
      <c r="C318" s="47" t="s">
        <v>58</v>
      </c>
      <c r="D318" s="25">
        <f t="shared" si="36"/>
        <v>0</v>
      </c>
      <c r="E318" s="19">
        <f>SUM(E319:E320)</f>
        <v>0</v>
      </c>
      <c r="F318" s="19">
        <f>SUM(F319:F320)</f>
        <v>0</v>
      </c>
      <c r="G318" s="25">
        <f t="shared" si="37"/>
        <v>0</v>
      </c>
      <c r="H318" s="19">
        <f>SUM(H319:H320)</f>
        <v>0</v>
      </c>
      <c r="I318" s="19">
        <f>SUM(I319:I320)</f>
        <v>0</v>
      </c>
      <c r="J318" s="25">
        <f t="shared" si="38"/>
        <v>0</v>
      </c>
      <c r="K318" s="19">
        <f>SUM(K319:K320)</f>
        <v>0</v>
      </c>
      <c r="L318" s="19">
        <f>SUM(L319:L320)</f>
        <v>0</v>
      </c>
      <c r="M318" s="25">
        <f t="shared" si="39"/>
        <v>0</v>
      </c>
      <c r="N318" s="19">
        <f>SUM(N319:N320)</f>
        <v>0</v>
      </c>
      <c r="O318" s="19">
        <f>SUM(O319:O320)</f>
        <v>0</v>
      </c>
    </row>
    <row r="319" spans="1:15" ht="19.5" x14ac:dyDescent="0.25">
      <c r="B319" s="23"/>
      <c r="C319" s="48" t="s">
        <v>110</v>
      </c>
      <c r="D319" s="25">
        <f t="shared" si="36"/>
        <v>0</v>
      </c>
      <c r="E319" s="20">
        <v>0</v>
      </c>
      <c r="F319" s="20">
        <v>0</v>
      </c>
      <c r="G319" s="25">
        <f t="shared" si="37"/>
        <v>0</v>
      </c>
      <c r="H319" s="20">
        <v>0</v>
      </c>
      <c r="I319" s="20">
        <v>0</v>
      </c>
      <c r="J319" s="25">
        <f t="shared" si="38"/>
        <v>0</v>
      </c>
      <c r="K319" s="20">
        <v>0</v>
      </c>
      <c r="L319" s="20">
        <v>0</v>
      </c>
      <c r="M319" s="25">
        <f t="shared" si="39"/>
        <v>0</v>
      </c>
      <c r="N319" s="20">
        <v>0</v>
      </c>
      <c r="O319" s="20">
        <v>0</v>
      </c>
    </row>
    <row r="320" spans="1:15" ht="19.5" x14ac:dyDescent="0.25">
      <c r="B320" s="23"/>
      <c r="C320" s="48" t="s">
        <v>62</v>
      </c>
      <c r="D320" s="25">
        <f t="shared" si="36"/>
        <v>0</v>
      </c>
      <c r="E320" s="20">
        <v>0</v>
      </c>
      <c r="F320" s="20">
        <v>0</v>
      </c>
      <c r="G320" s="25">
        <f t="shared" si="37"/>
        <v>0</v>
      </c>
      <c r="H320" s="20">
        <v>0</v>
      </c>
      <c r="I320" s="20">
        <v>0</v>
      </c>
      <c r="J320" s="25">
        <f t="shared" si="38"/>
        <v>0</v>
      </c>
      <c r="K320" s="20">
        <v>0</v>
      </c>
      <c r="L320" s="20">
        <v>0</v>
      </c>
      <c r="M320" s="25">
        <f t="shared" si="39"/>
        <v>0</v>
      </c>
      <c r="N320" s="20">
        <v>0</v>
      </c>
      <c r="O320" s="20">
        <v>0</v>
      </c>
    </row>
    <row r="321" spans="1:15" ht="144" x14ac:dyDescent="0.25">
      <c r="B321" s="23"/>
      <c r="C321" s="48" t="s">
        <v>135</v>
      </c>
      <c r="D321" s="25">
        <f t="shared" si="36"/>
        <v>800</v>
      </c>
      <c r="E321" s="20">
        <v>800</v>
      </c>
      <c r="F321" s="20">
        <v>0</v>
      </c>
      <c r="G321" s="25">
        <f t="shared" si="37"/>
        <v>800</v>
      </c>
      <c r="H321" s="20">
        <v>800</v>
      </c>
      <c r="I321" s="20">
        <v>0</v>
      </c>
      <c r="J321" s="25">
        <f t="shared" si="38"/>
        <v>800</v>
      </c>
      <c r="K321" s="20">
        <v>800</v>
      </c>
      <c r="L321" s="20">
        <v>0</v>
      </c>
      <c r="M321" s="25">
        <f t="shared" si="39"/>
        <v>800</v>
      </c>
      <c r="N321" s="20">
        <v>800</v>
      </c>
      <c r="O321" s="20">
        <v>0</v>
      </c>
    </row>
    <row r="322" spans="1:15" ht="40.5" x14ac:dyDescent="0.25">
      <c r="B322" s="32" t="s">
        <v>204</v>
      </c>
      <c r="C322" s="40" t="s">
        <v>54</v>
      </c>
      <c r="D322" s="31">
        <f t="shared" si="36"/>
        <v>25000</v>
      </c>
      <c r="E322" s="31">
        <f>E326</f>
        <v>25000</v>
      </c>
      <c r="F322" s="31">
        <f>F326</f>
        <v>0</v>
      </c>
      <c r="G322" s="31">
        <f t="shared" si="37"/>
        <v>25000</v>
      </c>
      <c r="H322" s="31">
        <f>H326</f>
        <v>25000</v>
      </c>
      <c r="I322" s="31">
        <f>I326</f>
        <v>0</v>
      </c>
      <c r="J322" s="31">
        <f t="shared" si="38"/>
        <v>25000</v>
      </c>
      <c r="K322" s="31">
        <f>K326</f>
        <v>25000</v>
      </c>
      <c r="L322" s="31">
        <f>L326</f>
        <v>0</v>
      </c>
      <c r="M322" s="31">
        <f t="shared" si="39"/>
        <v>25000</v>
      </c>
      <c r="N322" s="31">
        <f>N326</f>
        <v>25000</v>
      </c>
      <c r="O322" s="31">
        <f>O326</f>
        <v>0</v>
      </c>
    </row>
    <row r="323" spans="1:15" ht="19.5" x14ac:dyDescent="0.25">
      <c r="B323" s="23"/>
      <c r="C323" s="47" t="s">
        <v>58</v>
      </c>
      <c r="D323" s="25">
        <f t="shared" si="36"/>
        <v>8</v>
      </c>
      <c r="E323" s="19">
        <f>E324+E325</f>
        <v>8</v>
      </c>
      <c r="F323" s="19">
        <f>SUM(F324:F325)</f>
        <v>0</v>
      </c>
      <c r="G323" s="25">
        <f t="shared" si="37"/>
        <v>8</v>
      </c>
      <c r="H323" s="19">
        <f>H324+H325</f>
        <v>8</v>
      </c>
      <c r="I323" s="19">
        <f>SUM(I324:I325)</f>
        <v>0</v>
      </c>
      <c r="J323" s="25">
        <f t="shared" si="38"/>
        <v>8</v>
      </c>
      <c r="K323" s="19">
        <f>K324+K325</f>
        <v>8</v>
      </c>
      <c r="L323" s="19">
        <f>SUM(L324:L325)</f>
        <v>0</v>
      </c>
      <c r="M323" s="25">
        <f t="shared" si="39"/>
        <v>8</v>
      </c>
      <c r="N323" s="19">
        <f>N324+N325</f>
        <v>8</v>
      </c>
      <c r="O323" s="19">
        <f>SUM(O324:O325)</f>
        <v>0</v>
      </c>
    </row>
    <row r="324" spans="1:15" ht="19.5" x14ac:dyDescent="0.25">
      <c r="B324" s="23"/>
      <c r="C324" s="48" t="s">
        <v>110</v>
      </c>
      <c r="D324" s="25">
        <f t="shared" si="36"/>
        <v>0</v>
      </c>
      <c r="E324" s="20">
        <v>0</v>
      </c>
      <c r="F324" s="20">
        <v>0</v>
      </c>
      <c r="G324" s="25">
        <f t="shared" si="37"/>
        <v>0</v>
      </c>
      <c r="H324" s="20">
        <v>0</v>
      </c>
      <c r="I324" s="20">
        <v>0</v>
      </c>
      <c r="J324" s="25">
        <f t="shared" si="38"/>
        <v>0</v>
      </c>
      <c r="K324" s="20">
        <v>0</v>
      </c>
      <c r="L324" s="20">
        <v>0</v>
      </c>
      <c r="M324" s="25">
        <f t="shared" si="39"/>
        <v>0</v>
      </c>
      <c r="N324" s="20">
        <v>0</v>
      </c>
      <c r="O324" s="20">
        <v>0</v>
      </c>
    </row>
    <row r="325" spans="1:15" ht="19.5" x14ac:dyDescent="0.25">
      <c r="B325" s="23"/>
      <c r="C325" s="48" t="s">
        <v>62</v>
      </c>
      <c r="D325" s="25">
        <f t="shared" si="36"/>
        <v>8</v>
      </c>
      <c r="E325" s="20">
        <v>8</v>
      </c>
      <c r="F325" s="20">
        <v>0</v>
      </c>
      <c r="G325" s="25">
        <f t="shared" si="37"/>
        <v>8</v>
      </c>
      <c r="H325" s="20">
        <v>8</v>
      </c>
      <c r="I325" s="20">
        <v>0</v>
      </c>
      <c r="J325" s="25">
        <f t="shared" si="38"/>
        <v>8</v>
      </c>
      <c r="K325" s="20">
        <v>8</v>
      </c>
      <c r="L325" s="20">
        <v>0</v>
      </c>
      <c r="M325" s="25">
        <f t="shared" si="39"/>
        <v>8</v>
      </c>
      <c r="N325" s="20">
        <v>8</v>
      </c>
      <c r="O325" s="20">
        <v>0</v>
      </c>
    </row>
    <row r="326" spans="1:15" ht="45" x14ac:dyDescent="0.25">
      <c r="B326" s="21"/>
      <c r="C326" s="45" t="s">
        <v>233</v>
      </c>
      <c r="D326" s="25">
        <f t="shared" si="36"/>
        <v>25000</v>
      </c>
      <c r="E326" s="22">
        <v>25000</v>
      </c>
      <c r="F326" s="22">
        <f>F327</f>
        <v>0</v>
      </c>
      <c r="G326" s="25">
        <f t="shared" si="37"/>
        <v>25000</v>
      </c>
      <c r="H326" s="22">
        <v>25000</v>
      </c>
      <c r="I326" s="22">
        <f>I327</f>
        <v>0</v>
      </c>
      <c r="J326" s="25">
        <f t="shared" si="38"/>
        <v>25000</v>
      </c>
      <c r="K326" s="22">
        <v>25000</v>
      </c>
      <c r="L326" s="22">
        <f>L327</f>
        <v>0</v>
      </c>
      <c r="M326" s="25">
        <f t="shared" si="39"/>
        <v>25000</v>
      </c>
      <c r="N326" s="22">
        <v>25000</v>
      </c>
      <c r="O326" s="22">
        <f>O327</f>
        <v>0</v>
      </c>
    </row>
    <row r="327" spans="1:15" ht="64.5" customHeight="1" x14ac:dyDescent="0.25">
      <c r="B327" s="32" t="s">
        <v>205</v>
      </c>
      <c r="C327" s="40" t="s">
        <v>55</v>
      </c>
      <c r="D327" s="31">
        <f t="shared" si="36"/>
        <v>7000</v>
      </c>
      <c r="E327" s="31">
        <f>SUM(E331:E333)</f>
        <v>7000</v>
      </c>
      <c r="F327" s="31">
        <f>SUM(F331:F333)</f>
        <v>0</v>
      </c>
      <c r="G327" s="31">
        <f t="shared" si="37"/>
        <v>7000</v>
      </c>
      <c r="H327" s="31">
        <f>SUM(H331:H333)</f>
        <v>7000</v>
      </c>
      <c r="I327" s="31">
        <f>SUM(I331:I333)</f>
        <v>0</v>
      </c>
      <c r="J327" s="31">
        <f t="shared" si="38"/>
        <v>7000</v>
      </c>
      <c r="K327" s="31">
        <f>SUM(K331:K333)</f>
        <v>7000</v>
      </c>
      <c r="L327" s="31">
        <f>SUM(L331:L333)</f>
        <v>0</v>
      </c>
      <c r="M327" s="31">
        <f t="shared" si="39"/>
        <v>10600</v>
      </c>
      <c r="N327" s="31">
        <f>SUM(N331:N333)</f>
        <v>10600</v>
      </c>
      <c r="O327" s="31">
        <f>SUM(O331:O333)</f>
        <v>0</v>
      </c>
    </row>
    <row r="328" spans="1:15" ht="19.5" x14ac:dyDescent="0.25">
      <c r="B328" s="23"/>
      <c r="C328" s="47" t="s">
        <v>58</v>
      </c>
      <c r="D328" s="25">
        <f t="shared" ref="D328:D363" si="40">E328+F328</f>
        <v>151</v>
      </c>
      <c r="E328" s="19">
        <f>SUM(E329:E330)</f>
        <v>151</v>
      </c>
      <c r="F328" s="19">
        <f>SUM(F329:F330)</f>
        <v>0</v>
      </c>
      <c r="G328" s="25">
        <f t="shared" ref="G328:G363" si="41">H328+I328</f>
        <v>201</v>
      </c>
      <c r="H328" s="19">
        <f>SUM(H329:H330)</f>
        <v>201</v>
      </c>
      <c r="I328" s="19">
        <f>SUM(I329:I330)</f>
        <v>0</v>
      </c>
      <c r="J328" s="25">
        <f t="shared" ref="J328:J363" si="42">K328+L328</f>
        <v>201</v>
      </c>
      <c r="K328" s="19">
        <f>SUM(K329:K330)</f>
        <v>201</v>
      </c>
      <c r="L328" s="19">
        <f>SUM(L329:L330)</f>
        <v>0</v>
      </c>
      <c r="M328" s="25">
        <f t="shared" ref="M328:M363" si="43">N328+O328</f>
        <v>224</v>
      </c>
      <c r="N328" s="19">
        <f>SUM(N329:N330)</f>
        <v>224</v>
      </c>
      <c r="O328" s="19">
        <f>SUM(O329:O330)</f>
        <v>0</v>
      </c>
    </row>
    <row r="329" spans="1:15" ht="19.5" x14ac:dyDescent="0.25">
      <c r="B329" s="23"/>
      <c r="C329" s="48" t="s">
        <v>110</v>
      </c>
      <c r="D329" s="25">
        <f t="shared" si="40"/>
        <v>0</v>
      </c>
      <c r="E329" s="20">
        <v>0</v>
      </c>
      <c r="F329" s="20">
        <v>0</v>
      </c>
      <c r="G329" s="25">
        <f t="shared" si="41"/>
        <v>0</v>
      </c>
      <c r="H329" s="20">
        <v>0</v>
      </c>
      <c r="I329" s="20">
        <v>0</v>
      </c>
      <c r="J329" s="25">
        <f t="shared" si="42"/>
        <v>0</v>
      </c>
      <c r="K329" s="20">
        <v>0</v>
      </c>
      <c r="L329" s="20">
        <v>0</v>
      </c>
      <c r="M329" s="25">
        <f t="shared" si="43"/>
        <v>0</v>
      </c>
      <c r="N329" s="20">
        <v>0</v>
      </c>
      <c r="O329" s="20">
        <v>0</v>
      </c>
    </row>
    <row r="330" spans="1:15" ht="19.5" x14ac:dyDescent="0.25">
      <c r="B330" s="23"/>
      <c r="C330" s="48" t="s">
        <v>62</v>
      </c>
      <c r="D330" s="25">
        <f t="shared" si="40"/>
        <v>151</v>
      </c>
      <c r="E330" s="20">
        <f>51+100</f>
        <v>151</v>
      </c>
      <c r="F330" s="20">
        <v>0</v>
      </c>
      <c r="G330" s="25">
        <f t="shared" si="41"/>
        <v>201</v>
      </c>
      <c r="H330" s="20">
        <f>51+150</f>
        <v>201</v>
      </c>
      <c r="I330" s="20">
        <v>0</v>
      </c>
      <c r="J330" s="25">
        <f t="shared" si="42"/>
        <v>201</v>
      </c>
      <c r="K330" s="20">
        <f>51+150</f>
        <v>201</v>
      </c>
      <c r="L330" s="20">
        <v>0</v>
      </c>
      <c r="M330" s="25">
        <f t="shared" si="43"/>
        <v>224</v>
      </c>
      <c r="N330" s="20">
        <f>74+150</f>
        <v>224</v>
      </c>
      <c r="O330" s="20">
        <v>0</v>
      </c>
    </row>
    <row r="331" spans="1:15" s="9" customFormat="1" ht="30" x14ac:dyDescent="0.25">
      <c r="A331" s="8"/>
      <c r="B331" s="21"/>
      <c r="C331" s="45" t="s">
        <v>56</v>
      </c>
      <c r="D331" s="25">
        <f t="shared" si="40"/>
        <v>700</v>
      </c>
      <c r="E331" s="26">
        <v>700</v>
      </c>
      <c r="F331" s="26">
        <v>0</v>
      </c>
      <c r="G331" s="25">
        <f t="shared" si="41"/>
        <v>700</v>
      </c>
      <c r="H331" s="26">
        <v>700</v>
      </c>
      <c r="I331" s="26">
        <v>0</v>
      </c>
      <c r="J331" s="25">
        <f t="shared" si="42"/>
        <v>700</v>
      </c>
      <c r="K331" s="26">
        <v>700</v>
      </c>
      <c r="L331" s="26">
        <v>0</v>
      </c>
      <c r="M331" s="25">
        <f t="shared" si="43"/>
        <v>1010</v>
      </c>
      <c r="N331" s="26">
        <v>1010</v>
      </c>
      <c r="O331" s="26">
        <v>0</v>
      </c>
    </row>
    <row r="332" spans="1:15" s="9" customFormat="1" ht="19.5" x14ac:dyDescent="0.25">
      <c r="A332" s="8"/>
      <c r="B332" s="21"/>
      <c r="C332" s="45" t="s">
        <v>217</v>
      </c>
      <c r="D332" s="25">
        <f t="shared" si="40"/>
        <v>4210</v>
      </c>
      <c r="E332" s="26">
        <v>4210</v>
      </c>
      <c r="F332" s="26">
        <v>0</v>
      </c>
      <c r="G332" s="25">
        <f t="shared" si="41"/>
        <v>4210</v>
      </c>
      <c r="H332" s="26">
        <v>4210</v>
      </c>
      <c r="I332" s="26">
        <v>0</v>
      </c>
      <c r="J332" s="25">
        <f t="shared" si="42"/>
        <v>4210</v>
      </c>
      <c r="K332" s="20">
        <v>4210</v>
      </c>
      <c r="L332" s="26">
        <v>0</v>
      </c>
      <c r="M332" s="25">
        <f t="shared" si="43"/>
        <v>7500</v>
      </c>
      <c r="N332" s="20">
        <v>7500</v>
      </c>
      <c r="O332" s="26">
        <v>0</v>
      </c>
    </row>
    <row r="333" spans="1:15" s="10" customFormat="1" ht="45" x14ac:dyDescent="0.25">
      <c r="A333" s="11"/>
      <c r="B333" s="21"/>
      <c r="C333" s="45" t="s">
        <v>254</v>
      </c>
      <c r="D333" s="25">
        <f t="shared" si="40"/>
        <v>2090</v>
      </c>
      <c r="E333" s="26">
        <v>2090</v>
      </c>
      <c r="F333" s="26">
        <v>0</v>
      </c>
      <c r="G333" s="25">
        <f t="shared" si="41"/>
        <v>2090</v>
      </c>
      <c r="H333" s="26">
        <v>2090</v>
      </c>
      <c r="I333" s="26">
        <v>0</v>
      </c>
      <c r="J333" s="25">
        <f t="shared" si="42"/>
        <v>2090</v>
      </c>
      <c r="K333" s="26">
        <v>2090</v>
      </c>
      <c r="L333" s="26">
        <v>0</v>
      </c>
      <c r="M333" s="25">
        <f t="shared" si="43"/>
        <v>2090</v>
      </c>
      <c r="N333" s="26">
        <v>2090</v>
      </c>
      <c r="O333" s="26">
        <v>0</v>
      </c>
    </row>
    <row r="334" spans="1:15" ht="57" customHeight="1" x14ac:dyDescent="0.25">
      <c r="B334" s="32" t="s">
        <v>206</v>
      </c>
      <c r="C334" s="40" t="s">
        <v>144</v>
      </c>
      <c r="D334" s="31">
        <f t="shared" si="40"/>
        <v>76203</v>
      </c>
      <c r="E334" s="31">
        <f>E338+E342+E347+E352+E356+E360</f>
        <v>76203</v>
      </c>
      <c r="F334" s="31">
        <f>F338+F342+F347+F352+F356+F360</f>
        <v>0</v>
      </c>
      <c r="G334" s="31">
        <f t="shared" si="41"/>
        <v>86203</v>
      </c>
      <c r="H334" s="31">
        <f>H338+H342+H347+H352+H356+H360</f>
        <v>86203</v>
      </c>
      <c r="I334" s="31">
        <f>I338+I342+I347+I352+I356+I360</f>
        <v>0</v>
      </c>
      <c r="J334" s="31">
        <f t="shared" si="42"/>
        <v>101203</v>
      </c>
      <c r="K334" s="31">
        <f t="shared" ref="K334:L337" si="44">K338+K342+K347+K352+K356+K360</f>
        <v>101203</v>
      </c>
      <c r="L334" s="31">
        <f t="shared" si="44"/>
        <v>0</v>
      </c>
      <c r="M334" s="31">
        <f t="shared" si="43"/>
        <v>104500</v>
      </c>
      <c r="N334" s="31">
        <f t="shared" ref="N334:O337" si="45">N338+N342+N347+N352+N356+N360</f>
        <v>104500</v>
      </c>
      <c r="O334" s="31">
        <f t="shared" si="45"/>
        <v>0</v>
      </c>
    </row>
    <row r="335" spans="1:15" ht="19.5" x14ac:dyDescent="0.25">
      <c r="B335" s="23"/>
      <c r="C335" s="47" t="s">
        <v>58</v>
      </c>
      <c r="D335" s="25">
        <f t="shared" si="40"/>
        <v>0</v>
      </c>
      <c r="E335" s="28">
        <f t="shared" ref="E335:F337" si="46">E339+E343+E348+E357+E361</f>
        <v>0</v>
      </c>
      <c r="F335" s="28">
        <f t="shared" si="46"/>
        <v>0</v>
      </c>
      <c r="G335" s="25">
        <f t="shared" si="41"/>
        <v>0</v>
      </c>
      <c r="H335" s="28">
        <f t="shared" ref="H335:I337" si="47">H339+H343+H348+H357+H361</f>
        <v>0</v>
      </c>
      <c r="I335" s="28">
        <f t="shared" si="47"/>
        <v>0</v>
      </c>
      <c r="J335" s="25">
        <f t="shared" si="42"/>
        <v>0</v>
      </c>
      <c r="K335" s="27">
        <f t="shared" si="44"/>
        <v>0</v>
      </c>
      <c r="L335" s="27">
        <f t="shared" si="44"/>
        <v>0</v>
      </c>
      <c r="M335" s="25">
        <f t="shared" si="43"/>
        <v>0</v>
      </c>
      <c r="N335" s="27">
        <f t="shared" si="45"/>
        <v>0</v>
      </c>
      <c r="O335" s="27">
        <f t="shared" si="45"/>
        <v>0</v>
      </c>
    </row>
    <row r="336" spans="1:15" ht="19.5" x14ac:dyDescent="0.25">
      <c r="B336" s="23"/>
      <c r="C336" s="48" t="s">
        <v>110</v>
      </c>
      <c r="D336" s="25">
        <f t="shared" si="40"/>
        <v>0</v>
      </c>
      <c r="E336" s="28">
        <f t="shared" si="46"/>
        <v>0</v>
      </c>
      <c r="F336" s="28">
        <f t="shared" si="46"/>
        <v>0</v>
      </c>
      <c r="G336" s="25">
        <f t="shared" si="41"/>
        <v>0</v>
      </c>
      <c r="H336" s="28">
        <f t="shared" si="47"/>
        <v>0</v>
      </c>
      <c r="I336" s="28">
        <f t="shared" si="47"/>
        <v>0</v>
      </c>
      <c r="J336" s="25">
        <f t="shared" si="42"/>
        <v>0</v>
      </c>
      <c r="K336" s="27">
        <f t="shared" si="44"/>
        <v>0</v>
      </c>
      <c r="L336" s="27">
        <f t="shared" si="44"/>
        <v>0</v>
      </c>
      <c r="M336" s="25">
        <f t="shared" si="43"/>
        <v>0</v>
      </c>
      <c r="N336" s="27">
        <f t="shared" si="45"/>
        <v>0</v>
      </c>
      <c r="O336" s="27">
        <f t="shared" si="45"/>
        <v>0</v>
      </c>
    </row>
    <row r="337" spans="1:15" ht="19.5" x14ac:dyDescent="0.25">
      <c r="B337" s="23"/>
      <c r="C337" s="48" t="s">
        <v>62</v>
      </c>
      <c r="D337" s="25">
        <f t="shared" si="40"/>
        <v>0</v>
      </c>
      <c r="E337" s="28">
        <f t="shared" si="46"/>
        <v>0</v>
      </c>
      <c r="F337" s="28">
        <f t="shared" si="46"/>
        <v>0</v>
      </c>
      <c r="G337" s="25">
        <f t="shared" si="41"/>
        <v>0</v>
      </c>
      <c r="H337" s="28">
        <f t="shared" si="47"/>
        <v>0</v>
      </c>
      <c r="I337" s="28">
        <f t="shared" si="47"/>
        <v>0</v>
      </c>
      <c r="J337" s="25">
        <f t="shared" si="42"/>
        <v>0</v>
      </c>
      <c r="K337" s="27">
        <f t="shared" si="44"/>
        <v>0</v>
      </c>
      <c r="L337" s="27">
        <f t="shared" si="44"/>
        <v>0</v>
      </c>
      <c r="M337" s="25">
        <f t="shared" si="43"/>
        <v>0</v>
      </c>
      <c r="N337" s="27">
        <f t="shared" si="45"/>
        <v>0</v>
      </c>
      <c r="O337" s="27">
        <f t="shared" si="45"/>
        <v>0</v>
      </c>
    </row>
    <row r="338" spans="1:15" ht="55.5" customHeight="1" x14ac:dyDescent="0.25">
      <c r="A338" s="6"/>
      <c r="B338" s="34" t="s">
        <v>207</v>
      </c>
      <c r="C338" s="46" t="s">
        <v>140</v>
      </c>
      <c r="D338" s="50">
        <f t="shared" si="40"/>
        <v>650</v>
      </c>
      <c r="E338" s="37">
        <v>650</v>
      </c>
      <c r="F338" s="37">
        <v>0</v>
      </c>
      <c r="G338" s="50">
        <f t="shared" si="41"/>
        <v>650</v>
      </c>
      <c r="H338" s="37">
        <v>650</v>
      </c>
      <c r="I338" s="37">
        <v>0</v>
      </c>
      <c r="J338" s="50">
        <f t="shared" si="42"/>
        <v>650</v>
      </c>
      <c r="K338" s="37">
        <v>650</v>
      </c>
      <c r="L338" s="37">
        <v>0</v>
      </c>
      <c r="M338" s="50">
        <f t="shared" si="43"/>
        <v>1100</v>
      </c>
      <c r="N338" s="37">
        <v>1100</v>
      </c>
      <c r="O338" s="37">
        <v>0</v>
      </c>
    </row>
    <row r="339" spans="1:15" ht="19.5" x14ac:dyDescent="0.25">
      <c r="B339" s="23"/>
      <c r="C339" s="47" t="s">
        <v>58</v>
      </c>
      <c r="D339" s="25">
        <f t="shared" si="40"/>
        <v>0</v>
      </c>
      <c r="E339" s="19">
        <f>SUM(E340:E341)</f>
        <v>0</v>
      </c>
      <c r="F339" s="19">
        <f>SUM(F340:F341)</f>
        <v>0</v>
      </c>
      <c r="G339" s="25">
        <f t="shared" si="41"/>
        <v>0</v>
      </c>
      <c r="H339" s="19">
        <f>SUM(H340:H341)</f>
        <v>0</v>
      </c>
      <c r="I339" s="19">
        <f>SUM(I340:I341)</f>
        <v>0</v>
      </c>
      <c r="J339" s="25">
        <f t="shared" si="42"/>
        <v>0</v>
      </c>
      <c r="K339" s="19">
        <f>SUM(K340:K341)</f>
        <v>0</v>
      </c>
      <c r="L339" s="19">
        <f>SUM(L340:L341)</f>
        <v>0</v>
      </c>
      <c r="M339" s="25">
        <f t="shared" si="43"/>
        <v>0</v>
      </c>
      <c r="N339" s="19">
        <f>SUM(N340:N341)</f>
        <v>0</v>
      </c>
      <c r="O339" s="19">
        <f>SUM(O340:O341)</f>
        <v>0</v>
      </c>
    </row>
    <row r="340" spans="1:15" ht="19.5" x14ac:dyDescent="0.25">
      <c r="B340" s="23"/>
      <c r="C340" s="48" t="s">
        <v>110</v>
      </c>
      <c r="D340" s="25">
        <f t="shared" si="40"/>
        <v>0</v>
      </c>
      <c r="E340" s="20">
        <v>0</v>
      </c>
      <c r="F340" s="20">
        <v>0</v>
      </c>
      <c r="G340" s="25">
        <f t="shared" si="41"/>
        <v>0</v>
      </c>
      <c r="H340" s="20">
        <v>0</v>
      </c>
      <c r="I340" s="20">
        <v>0</v>
      </c>
      <c r="J340" s="25">
        <f t="shared" si="42"/>
        <v>0</v>
      </c>
      <c r="K340" s="20">
        <v>0</v>
      </c>
      <c r="L340" s="20">
        <v>0</v>
      </c>
      <c r="M340" s="25">
        <f t="shared" si="43"/>
        <v>0</v>
      </c>
      <c r="N340" s="20">
        <v>0</v>
      </c>
      <c r="O340" s="20">
        <v>0</v>
      </c>
    </row>
    <row r="341" spans="1:15" ht="19.5" x14ac:dyDescent="0.25">
      <c r="B341" s="23"/>
      <c r="C341" s="48" t="s">
        <v>62</v>
      </c>
      <c r="D341" s="25">
        <f t="shared" si="40"/>
        <v>0</v>
      </c>
      <c r="E341" s="20">
        <v>0</v>
      </c>
      <c r="F341" s="20">
        <v>0</v>
      </c>
      <c r="G341" s="25">
        <f t="shared" si="41"/>
        <v>0</v>
      </c>
      <c r="H341" s="20">
        <v>0</v>
      </c>
      <c r="I341" s="20">
        <v>0</v>
      </c>
      <c r="J341" s="25">
        <f t="shared" si="42"/>
        <v>0</v>
      </c>
      <c r="K341" s="20">
        <v>0</v>
      </c>
      <c r="L341" s="20">
        <v>0</v>
      </c>
      <c r="M341" s="25">
        <f t="shared" si="43"/>
        <v>0</v>
      </c>
      <c r="N341" s="20">
        <v>0</v>
      </c>
      <c r="O341" s="20">
        <v>0</v>
      </c>
    </row>
    <row r="342" spans="1:15" ht="48" customHeight="1" x14ac:dyDescent="0.25">
      <c r="A342" s="6"/>
      <c r="B342" s="34" t="s">
        <v>208</v>
      </c>
      <c r="C342" s="46" t="s">
        <v>142</v>
      </c>
      <c r="D342" s="50">
        <f t="shared" si="40"/>
        <v>7000</v>
      </c>
      <c r="E342" s="37">
        <f>E346</f>
        <v>7000</v>
      </c>
      <c r="F342" s="37">
        <f>F346</f>
        <v>0</v>
      </c>
      <c r="G342" s="50">
        <f t="shared" si="41"/>
        <v>7000</v>
      </c>
      <c r="H342" s="37">
        <f>H346</f>
        <v>7000</v>
      </c>
      <c r="I342" s="37">
        <f>I346</f>
        <v>0</v>
      </c>
      <c r="J342" s="50">
        <f t="shared" si="42"/>
        <v>7000</v>
      </c>
      <c r="K342" s="37">
        <f>K346</f>
        <v>7000</v>
      </c>
      <c r="L342" s="37">
        <f>L346</f>
        <v>0</v>
      </c>
      <c r="M342" s="50">
        <f t="shared" si="43"/>
        <v>9000</v>
      </c>
      <c r="N342" s="37">
        <f>N346</f>
        <v>9000</v>
      </c>
      <c r="O342" s="37">
        <f>O346</f>
        <v>0</v>
      </c>
    </row>
    <row r="343" spans="1:15" ht="19.5" x14ac:dyDescent="0.25">
      <c r="B343" s="23"/>
      <c r="C343" s="47" t="s">
        <v>58</v>
      </c>
      <c r="D343" s="25">
        <f t="shared" si="40"/>
        <v>0</v>
      </c>
      <c r="E343" s="19">
        <f>SUM(E344:E345)</f>
        <v>0</v>
      </c>
      <c r="F343" s="19">
        <f>SUM(F344:F345)</f>
        <v>0</v>
      </c>
      <c r="G343" s="25">
        <f t="shared" si="41"/>
        <v>0</v>
      </c>
      <c r="H343" s="19">
        <f>SUM(H344:H345)</f>
        <v>0</v>
      </c>
      <c r="I343" s="19">
        <f>SUM(I344:I345)</f>
        <v>0</v>
      </c>
      <c r="J343" s="25">
        <f t="shared" si="42"/>
        <v>0</v>
      </c>
      <c r="K343" s="19">
        <f>SUM(K344:K345)</f>
        <v>0</v>
      </c>
      <c r="L343" s="19">
        <f>SUM(L344:L345)</f>
        <v>0</v>
      </c>
      <c r="M343" s="25">
        <f t="shared" si="43"/>
        <v>0</v>
      </c>
      <c r="N343" s="19">
        <f>SUM(N344:N345)</f>
        <v>0</v>
      </c>
      <c r="O343" s="19">
        <f>SUM(O344:O345)</f>
        <v>0</v>
      </c>
    </row>
    <row r="344" spans="1:15" ht="19.5" x14ac:dyDescent="0.25">
      <c r="B344" s="23"/>
      <c r="C344" s="48" t="s">
        <v>59</v>
      </c>
      <c r="D344" s="25">
        <f t="shared" si="40"/>
        <v>0</v>
      </c>
      <c r="E344" s="20">
        <v>0</v>
      </c>
      <c r="F344" s="20">
        <v>0</v>
      </c>
      <c r="G344" s="25">
        <f t="shared" si="41"/>
        <v>0</v>
      </c>
      <c r="H344" s="20">
        <v>0</v>
      </c>
      <c r="I344" s="20">
        <v>0</v>
      </c>
      <c r="J344" s="25">
        <f t="shared" si="42"/>
        <v>0</v>
      </c>
      <c r="K344" s="20">
        <v>0</v>
      </c>
      <c r="L344" s="20">
        <v>0</v>
      </c>
      <c r="M344" s="25">
        <f t="shared" si="43"/>
        <v>0</v>
      </c>
      <c r="N344" s="20">
        <v>0</v>
      </c>
      <c r="O344" s="20">
        <v>0</v>
      </c>
    </row>
    <row r="345" spans="1:15" ht="19.5" x14ac:dyDescent="0.25">
      <c r="B345" s="23"/>
      <c r="C345" s="48" t="s">
        <v>60</v>
      </c>
      <c r="D345" s="25">
        <f t="shared" si="40"/>
        <v>0</v>
      </c>
      <c r="E345" s="20">
        <v>0</v>
      </c>
      <c r="F345" s="20">
        <v>0</v>
      </c>
      <c r="G345" s="25">
        <f t="shared" si="41"/>
        <v>0</v>
      </c>
      <c r="H345" s="20">
        <v>0</v>
      </c>
      <c r="I345" s="20">
        <v>0</v>
      </c>
      <c r="J345" s="25">
        <f t="shared" si="42"/>
        <v>0</v>
      </c>
      <c r="K345" s="20">
        <v>0</v>
      </c>
      <c r="L345" s="20">
        <v>0</v>
      </c>
      <c r="M345" s="25">
        <f t="shared" si="43"/>
        <v>0</v>
      </c>
      <c r="N345" s="20">
        <v>0</v>
      </c>
      <c r="O345" s="20">
        <v>0</v>
      </c>
    </row>
    <row r="346" spans="1:15" ht="36" x14ac:dyDescent="0.25">
      <c r="B346" s="23"/>
      <c r="C346" s="48" t="s">
        <v>210</v>
      </c>
      <c r="D346" s="25">
        <f t="shared" si="40"/>
        <v>7000</v>
      </c>
      <c r="E346" s="20">
        <v>7000</v>
      </c>
      <c r="F346" s="20">
        <v>0</v>
      </c>
      <c r="G346" s="25">
        <f t="shared" si="41"/>
        <v>7000</v>
      </c>
      <c r="H346" s="20">
        <v>7000</v>
      </c>
      <c r="I346" s="20">
        <v>0</v>
      </c>
      <c r="J346" s="25">
        <f t="shared" si="42"/>
        <v>7000</v>
      </c>
      <c r="K346" s="20">
        <v>7000</v>
      </c>
      <c r="L346" s="20">
        <v>0</v>
      </c>
      <c r="M346" s="25">
        <f t="shared" si="43"/>
        <v>9000</v>
      </c>
      <c r="N346" s="20">
        <v>9000</v>
      </c>
      <c r="O346" s="20">
        <v>0</v>
      </c>
    </row>
    <row r="347" spans="1:15" ht="68.25" customHeight="1" x14ac:dyDescent="0.25">
      <c r="A347" s="6"/>
      <c r="B347" s="34" t="s">
        <v>209</v>
      </c>
      <c r="C347" s="46" t="s">
        <v>267</v>
      </c>
      <c r="D347" s="50">
        <f t="shared" si="40"/>
        <v>67268</v>
      </c>
      <c r="E347" s="37">
        <f>E351</f>
        <v>67268</v>
      </c>
      <c r="F347" s="37">
        <f>F351</f>
        <v>0</v>
      </c>
      <c r="G347" s="50">
        <f t="shared" si="41"/>
        <v>77268</v>
      </c>
      <c r="H347" s="37">
        <f>H351</f>
        <v>77268</v>
      </c>
      <c r="I347" s="37">
        <f>I351</f>
        <v>0</v>
      </c>
      <c r="J347" s="50">
        <f t="shared" si="42"/>
        <v>92268</v>
      </c>
      <c r="K347" s="37">
        <f>K351</f>
        <v>92268</v>
      </c>
      <c r="L347" s="37">
        <f>L351</f>
        <v>0</v>
      </c>
      <c r="M347" s="50">
        <f t="shared" si="43"/>
        <v>92300</v>
      </c>
      <c r="N347" s="37">
        <f>N351</f>
        <v>92300</v>
      </c>
      <c r="O347" s="37">
        <f>O351</f>
        <v>0</v>
      </c>
    </row>
    <row r="348" spans="1:15" ht="19.5" x14ac:dyDescent="0.25">
      <c r="B348" s="23"/>
      <c r="C348" s="47" t="s">
        <v>58</v>
      </c>
      <c r="D348" s="25">
        <f t="shared" si="40"/>
        <v>0</v>
      </c>
      <c r="E348" s="19">
        <f>SUM(E349:E350)</f>
        <v>0</v>
      </c>
      <c r="F348" s="19">
        <f>SUM(F349:F350)</f>
        <v>0</v>
      </c>
      <c r="G348" s="25">
        <f t="shared" si="41"/>
        <v>0</v>
      </c>
      <c r="H348" s="19">
        <f>SUM(H349:H350)</f>
        <v>0</v>
      </c>
      <c r="I348" s="19">
        <f>SUM(I349:I350)</f>
        <v>0</v>
      </c>
      <c r="J348" s="25">
        <f t="shared" si="42"/>
        <v>0</v>
      </c>
      <c r="K348" s="19">
        <f>SUM(K349:K350)</f>
        <v>0</v>
      </c>
      <c r="L348" s="19">
        <f>SUM(L349:L350)</f>
        <v>0</v>
      </c>
      <c r="M348" s="25">
        <f t="shared" si="43"/>
        <v>0</v>
      </c>
      <c r="N348" s="19">
        <f>SUM(N349:N350)</f>
        <v>0</v>
      </c>
      <c r="O348" s="19">
        <f>SUM(O349:O350)</f>
        <v>0</v>
      </c>
    </row>
    <row r="349" spans="1:15" ht="19.5" x14ac:dyDescent="0.25">
      <c r="B349" s="23"/>
      <c r="C349" s="48" t="s">
        <v>59</v>
      </c>
      <c r="D349" s="25">
        <f t="shared" si="40"/>
        <v>0</v>
      </c>
      <c r="E349" s="20">
        <v>0</v>
      </c>
      <c r="F349" s="20">
        <v>0</v>
      </c>
      <c r="G349" s="25">
        <f t="shared" si="41"/>
        <v>0</v>
      </c>
      <c r="H349" s="20">
        <v>0</v>
      </c>
      <c r="I349" s="20">
        <v>0</v>
      </c>
      <c r="J349" s="25">
        <f t="shared" si="42"/>
        <v>0</v>
      </c>
      <c r="K349" s="20">
        <v>0</v>
      </c>
      <c r="L349" s="20">
        <v>0</v>
      </c>
      <c r="M349" s="25">
        <f t="shared" si="43"/>
        <v>0</v>
      </c>
      <c r="N349" s="20">
        <v>0</v>
      </c>
      <c r="O349" s="20">
        <v>0</v>
      </c>
    </row>
    <row r="350" spans="1:15" ht="19.5" x14ac:dyDescent="0.25">
      <c r="B350" s="23"/>
      <c r="C350" s="48" t="s">
        <v>60</v>
      </c>
      <c r="D350" s="25">
        <f t="shared" si="40"/>
        <v>0</v>
      </c>
      <c r="E350" s="20">
        <v>0</v>
      </c>
      <c r="F350" s="20">
        <v>0</v>
      </c>
      <c r="G350" s="25">
        <f t="shared" si="41"/>
        <v>0</v>
      </c>
      <c r="H350" s="20">
        <v>0</v>
      </c>
      <c r="I350" s="20">
        <v>0</v>
      </c>
      <c r="J350" s="25">
        <f t="shared" si="42"/>
        <v>0</v>
      </c>
      <c r="K350" s="20">
        <v>0</v>
      </c>
      <c r="L350" s="20">
        <v>0</v>
      </c>
      <c r="M350" s="25">
        <f t="shared" si="43"/>
        <v>0</v>
      </c>
      <c r="N350" s="20">
        <v>0</v>
      </c>
      <c r="O350" s="20">
        <v>0</v>
      </c>
    </row>
    <row r="351" spans="1:15" ht="54" x14ac:dyDescent="0.25">
      <c r="B351" s="23"/>
      <c r="C351" s="48" t="s">
        <v>145</v>
      </c>
      <c r="D351" s="25">
        <f t="shared" si="40"/>
        <v>67268</v>
      </c>
      <c r="E351" s="27">
        <v>67268</v>
      </c>
      <c r="F351" s="27">
        <v>0</v>
      </c>
      <c r="G351" s="25">
        <f t="shared" si="41"/>
        <v>77268</v>
      </c>
      <c r="H351" s="27">
        <v>77268</v>
      </c>
      <c r="I351" s="27">
        <v>0</v>
      </c>
      <c r="J351" s="25">
        <f t="shared" si="42"/>
        <v>92268</v>
      </c>
      <c r="K351" s="27">
        <v>92268</v>
      </c>
      <c r="L351" s="27">
        <v>0</v>
      </c>
      <c r="M351" s="25">
        <f t="shared" si="43"/>
        <v>92300</v>
      </c>
      <c r="N351" s="27">
        <v>92300</v>
      </c>
      <c r="O351" s="27">
        <v>0</v>
      </c>
    </row>
    <row r="352" spans="1:15" ht="55.5" customHeight="1" x14ac:dyDescent="0.25">
      <c r="A352" s="6"/>
      <c r="B352" s="34" t="s">
        <v>234</v>
      </c>
      <c r="C352" s="46" t="s">
        <v>235</v>
      </c>
      <c r="D352" s="50">
        <f t="shared" si="40"/>
        <v>85</v>
      </c>
      <c r="E352" s="37">
        <v>85</v>
      </c>
      <c r="F352" s="37">
        <v>0</v>
      </c>
      <c r="G352" s="50">
        <f t="shared" si="41"/>
        <v>85</v>
      </c>
      <c r="H352" s="37">
        <v>85</v>
      </c>
      <c r="I352" s="37">
        <v>0</v>
      </c>
      <c r="J352" s="50">
        <f t="shared" si="42"/>
        <v>85</v>
      </c>
      <c r="K352" s="37">
        <v>85</v>
      </c>
      <c r="L352" s="37">
        <v>0</v>
      </c>
      <c r="M352" s="50">
        <f t="shared" si="43"/>
        <v>100</v>
      </c>
      <c r="N352" s="37">
        <v>100</v>
      </c>
      <c r="O352" s="37">
        <v>0</v>
      </c>
    </row>
    <row r="353" spans="1:15" ht="19.5" x14ac:dyDescent="0.25">
      <c r="B353" s="23"/>
      <c r="C353" s="47" t="s">
        <v>58</v>
      </c>
      <c r="D353" s="25">
        <f t="shared" si="40"/>
        <v>0</v>
      </c>
      <c r="E353" s="19">
        <f>SUM(E354:E355)</f>
        <v>0</v>
      </c>
      <c r="F353" s="19">
        <f>SUM(F354:F355)</f>
        <v>0</v>
      </c>
      <c r="G353" s="25">
        <f t="shared" si="41"/>
        <v>0</v>
      </c>
      <c r="H353" s="19">
        <f>SUM(H354:H355)</f>
        <v>0</v>
      </c>
      <c r="I353" s="19">
        <f>SUM(I354:I355)</f>
        <v>0</v>
      </c>
      <c r="J353" s="25">
        <f t="shared" si="42"/>
        <v>0</v>
      </c>
      <c r="K353" s="19">
        <f>SUM(K354:K355)</f>
        <v>0</v>
      </c>
      <c r="L353" s="19">
        <f>SUM(L354:L355)</f>
        <v>0</v>
      </c>
      <c r="M353" s="25">
        <f t="shared" si="43"/>
        <v>0</v>
      </c>
      <c r="N353" s="19">
        <f>SUM(N354:N355)</f>
        <v>0</v>
      </c>
      <c r="O353" s="19">
        <f>SUM(O354:O355)</f>
        <v>0</v>
      </c>
    </row>
    <row r="354" spans="1:15" ht="19.5" x14ac:dyDescent="0.25">
      <c r="B354" s="23"/>
      <c r="C354" s="48" t="s">
        <v>110</v>
      </c>
      <c r="D354" s="25">
        <f t="shared" si="40"/>
        <v>0</v>
      </c>
      <c r="E354" s="20">
        <v>0</v>
      </c>
      <c r="F354" s="20">
        <v>0</v>
      </c>
      <c r="G354" s="25">
        <f t="shared" si="41"/>
        <v>0</v>
      </c>
      <c r="H354" s="20">
        <v>0</v>
      </c>
      <c r="I354" s="20">
        <v>0</v>
      </c>
      <c r="J354" s="25">
        <f t="shared" si="42"/>
        <v>0</v>
      </c>
      <c r="K354" s="20">
        <v>0</v>
      </c>
      <c r="L354" s="20">
        <v>0</v>
      </c>
      <c r="M354" s="25">
        <f t="shared" si="43"/>
        <v>0</v>
      </c>
      <c r="N354" s="20">
        <v>0</v>
      </c>
      <c r="O354" s="20">
        <v>0</v>
      </c>
    </row>
    <row r="355" spans="1:15" ht="19.5" x14ac:dyDescent="0.25">
      <c r="B355" s="23"/>
      <c r="C355" s="48" t="s">
        <v>62</v>
      </c>
      <c r="D355" s="25">
        <f t="shared" si="40"/>
        <v>0</v>
      </c>
      <c r="E355" s="20">
        <v>0</v>
      </c>
      <c r="F355" s="20">
        <v>0</v>
      </c>
      <c r="G355" s="25">
        <f t="shared" si="41"/>
        <v>0</v>
      </c>
      <c r="H355" s="20">
        <v>0</v>
      </c>
      <c r="I355" s="20">
        <v>0</v>
      </c>
      <c r="J355" s="25">
        <f t="shared" si="42"/>
        <v>0</v>
      </c>
      <c r="K355" s="20">
        <v>0</v>
      </c>
      <c r="L355" s="20">
        <v>0</v>
      </c>
      <c r="M355" s="25">
        <f t="shared" si="43"/>
        <v>0</v>
      </c>
      <c r="N355" s="20">
        <v>0</v>
      </c>
      <c r="O355" s="20">
        <v>0</v>
      </c>
    </row>
    <row r="356" spans="1:15" ht="55.5" customHeight="1" x14ac:dyDescent="0.25">
      <c r="A356" s="6"/>
      <c r="B356" s="34" t="s">
        <v>213</v>
      </c>
      <c r="C356" s="46" t="s">
        <v>236</v>
      </c>
      <c r="D356" s="50">
        <f t="shared" si="40"/>
        <v>1200</v>
      </c>
      <c r="E356" s="37">
        <v>1200</v>
      </c>
      <c r="F356" s="37">
        <v>0</v>
      </c>
      <c r="G356" s="50">
        <f t="shared" si="41"/>
        <v>1200</v>
      </c>
      <c r="H356" s="37">
        <v>1200</v>
      </c>
      <c r="I356" s="37">
        <v>0</v>
      </c>
      <c r="J356" s="50">
        <f t="shared" si="42"/>
        <v>1200</v>
      </c>
      <c r="K356" s="37">
        <v>1200</v>
      </c>
      <c r="L356" s="37">
        <v>0</v>
      </c>
      <c r="M356" s="50">
        <f t="shared" si="43"/>
        <v>2000</v>
      </c>
      <c r="N356" s="37">
        <v>2000</v>
      </c>
      <c r="O356" s="37">
        <v>0</v>
      </c>
    </row>
    <row r="357" spans="1:15" ht="19.5" x14ac:dyDescent="0.25">
      <c r="B357" s="23"/>
      <c r="C357" s="47" t="s">
        <v>58</v>
      </c>
      <c r="D357" s="25">
        <f t="shared" si="40"/>
        <v>0</v>
      </c>
      <c r="E357" s="19">
        <f>SUM(E358:E359)</f>
        <v>0</v>
      </c>
      <c r="F357" s="19">
        <f>SUM(F358:F359)</f>
        <v>0</v>
      </c>
      <c r="G357" s="25">
        <f t="shared" si="41"/>
        <v>0</v>
      </c>
      <c r="H357" s="19">
        <f>SUM(H358:H359)</f>
        <v>0</v>
      </c>
      <c r="I357" s="19">
        <f>SUM(I358:I359)</f>
        <v>0</v>
      </c>
      <c r="J357" s="25">
        <f t="shared" si="42"/>
        <v>0</v>
      </c>
      <c r="K357" s="19">
        <f>SUM(K358:K359)</f>
        <v>0</v>
      </c>
      <c r="L357" s="19">
        <f>SUM(L358:L359)</f>
        <v>0</v>
      </c>
      <c r="M357" s="25">
        <f t="shared" si="43"/>
        <v>0</v>
      </c>
      <c r="N357" s="19">
        <f>SUM(N358:N359)</f>
        <v>0</v>
      </c>
      <c r="O357" s="19">
        <f>SUM(O358:O359)</f>
        <v>0</v>
      </c>
    </row>
    <row r="358" spans="1:15" ht="19.5" x14ac:dyDescent="0.25">
      <c r="B358" s="23"/>
      <c r="C358" s="48" t="s">
        <v>110</v>
      </c>
      <c r="D358" s="25">
        <f t="shared" si="40"/>
        <v>0</v>
      </c>
      <c r="E358" s="20">
        <v>0</v>
      </c>
      <c r="F358" s="20">
        <v>0</v>
      </c>
      <c r="G358" s="25">
        <f t="shared" si="41"/>
        <v>0</v>
      </c>
      <c r="H358" s="20">
        <v>0</v>
      </c>
      <c r="I358" s="20">
        <v>0</v>
      </c>
      <c r="J358" s="25">
        <f t="shared" si="42"/>
        <v>0</v>
      </c>
      <c r="K358" s="20">
        <v>0</v>
      </c>
      <c r="L358" s="20">
        <v>0</v>
      </c>
      <c r="M358" s="25">
        <f t="shared" si="43"/>
        <v>0</v>
      </c>
      <c r="N358" s="20">
        <v>0</v>
      </c>
      <c r="O358" s="20">
        <v>0</v>
      </c>
    </row>
    <row r="359" spans="1:15" ht="19.5" x14ac:dyDescent="0.25">
      <c r="B359" s="23"/>
      <c r="C359" s="48" t="s">
        <v>62</v>
      </c>
      <c r="D359" s="25">
        <f t="shared" si="40"/>
        <v>0</v>
      </c>
      <c r="E359" s="20">
        <v>0</v>
      </c>
      <c r="F359" s="20">
        <v>0</v>
      </c>
      <c r="G359" s="25">
        <f t="shared" si="41"/>
        <v>0</v>
      </c>
      <c r="H359" s="20">
        <v>0</v>
      </c>
      <c r="I359" s="20">
        <v>0</v>
      </c>
      <c r="J359" s="25">
        <f t="shared" si="42"/>
        <v>0</v>
      </c>
      <c r="K359" s="20">
        <v>0</v>
      </c>
      <c r="L359" s="20">
        <v>0</v>
      </c>
      <c r="M359" s="25">
        <f t="shared" si="43"/>
        <v>0</v>
      </c>
      <c r="N359" s="20">
        <v>0</v>
      </c>
      <c r="O359" s="20">
        <v>0</v>
      </c>
    </row>
    <row r="360" spans="1:15" ht="89.25" customHeight="1" x14ac:dyDescent="0.25">
      <c r="A360" s="6"/>
      <c r="B360" s="34" t="s">
        <v>215</v>
      </c>
      <c r="C360" s="46" t="s">
        <v>216</v>
      </c>
      <c r="D360" s="50">
        <f t="shared" si="40"/>
        <v>0</v>
      </c>
      <c r="E360" s="37">
        <v>0</v>
      </c>
      <c r="F360" s="37">
        <v>0</v>
      </c>
      <c r="G360" s="50">
        <f t="shared" si="41"/>
        <v>0</v>
      </c>
      <c r="H360" s="37">
        <v>0</v>
      </c>
      <c r="I360" s="37">
        <v>0</v>
      </c>
      <c r="J360" s="50">
        <f t="shared" si="42"/>
        <v>0</v>
      </c>
      <c r="K360" s="37">
        <v>0</v>
      </c>
      <c r="L360" s="37">
        <v>0</v>
      </c>
      <c r="M360" s="50">
        <f t="shared" si="43"/>
        <v>0</v>
      </c>
      <c r="N360" s="37">
        <v>0</v>
      </c>
      <c r="O360" s="37">
        <v>0</v>
      </c>
    </row>
    <row r="361" spans="1:15" ht="19.5" x14ac:dyDescent="0.25">
      <c r="B361" s="23"/>
      <c r="C361" s="47" t="s">
        <v>58</v>
      </c>
      <c r="D361" s="25">
        <f t="shared" si="40"/>
        <v>0</v>
      </c>
      <c r="E361" s="19">
        <f>SUM(E362:E363)</f>
        <v>0</v>
      </c>
      <c r="F361" s="19">
        <f>SUM(F362:F363)</f>
        <v>0</v>
      </c>
      <c r="G361" s="25">
        <f t="shared" si="41"/>
        <v>0</v>
      </c>
      <c r="H361" s="19">
        <f>SUM(H362:H363)</f>
        <v>0</v>
      </c>
      <c r="I361" s="19">
        <f>SUM(I362:I363)</f>
        <v>0</v>
      </c>
      <c r="J361" s="25">
        <f t="shared" si="42"/>
        <v>0</v>
      </c>
      <c r="K361" s="19">
        <f>SUM(K362:K363)</f>
        <v>0</v>
      </c>
      <c r="L361" s="19">
        <f>SUM(L362:L363)</f>
        <v>0</v>
      </c>
      <c r="M361" s="25">
        <f t="shared" si="43"/>
        <v>0</v>
      </c>
      <c r="N361" s="19">
        <f>SUM(N362:N363)</f>
        <v>0</v>
      </c>
      <c r="O361" s="19">
        <f>SUM(O362:O363)</f>
        <v>0</v>
      </c>
    </row>
    <row r="362" spans="1:15" ht="19.5" x14ac:dyDescent="0.25">
      <c r="B362" s="23"/>
      <c r="C362" s="48" t="s">
        <v>110</v>
      </c>
      <c r="D362" s="25">
        <f t="shared" si="40"/>
        <v>0</v>
      </c>
      <c r="E362" s="20">
        <v>0</v>
      </c>
      <c r="F362" s="20">
        <v>0</v>
      </c>
      <c r="G362" s="25">
        <f t="shared" si="41"/>
        <v>0</v>
      </c>
      <c r="H362" s="20">
        <v>0</v>
      </c>
      <c r="I362" s="20">
        <v>0</v>
      </c>
      <c r="J362" s="25">
        <f t="shared" si="42"/>
        <v>0</v>
      </c>
      <c r="K362" s="20">
        <v>0</v>
      </c>
      <c r="L362" s="20">
        <v>0</v>
      </c>
      <c r="M362" s="25">
        <f t="shared" si="43"/>
        <v>0</v>
      </c>
      <c r="N362" s="20">
        <v>0</v>
      </c>
      <c r="O362" s="20">
        <v>0</v>
      </c>
    </row>
    <row r="363" spans="1:15" ht="19.5" x14ac:dyDescent="0.25">
      <c r="B363" s="23"/>
      <c r="C363" s="48" t="s">
        <v>62</v>
      </c>
      <c r="D363" s="25">
        <f t="shared" si="40"/>
        <v>0</v>
      </c>
      <c r="E363" s="20">
        <v>0</v>
      </c>
      <c r="F363" s="20">
        <v>0</v>
      </c>
      <c r="G363" s="25">
        <f t="shared" si="41"/>
        <v>0</v>
      </c>
      <c r="H363" s="20">
        <v>0</v>
      </c>
      <c r="I363" s="20">
        <v>0</v>
      </c>
      <c r="J363" s="25">
        <f t="shared" si="42"/>
        <v>0</v>
      </c>
      <c r="K363" s="20">
        <v>0</v>
      </c>
      <c r="L363" s="20">
        <v>0</v>
      </c>
      <c r="M363" s="25">
        <f t="shared" si="43"/>
        <v>0</v>
      </c>
      <c r="N363" s="20">
        <v>0</v>
      </c>
      <c r="O363" s="20">
        <v>0</v>
      </c>
    </row>
  </sheetData>
  <autoFilter ref="B7:O363"/>
  <mergeCells count="12">
    <mergeCell ref="B3:O3"/>
    <mergeCell ref="G2:H2"/>
    <mergeCell ref="K2:L2"/>
    <mergeCell ref="A4:A6"/>
    <mergeCell ref="B4:B6"/>
    <mergeCell ref="C4:C6"/>
    <mergeCell ref="D5:F5"/>
    <mergeCell ref="G5:I5"/>
    <mergeCell ref="J5:L5"/>
    <mergeCell ref="N2:O2"/>
    <mergeCell ref="M5:O5"/>
    <mergeCell ref="D4:O4"/>
  </mergeCells>
  <pageMargins left="0.23622047244094499" right="0.23622047244094499" top="0.41" bottom="0.26" header="0.31496062992126" footer="0.22"/>
  <pageSetup paperSize="9" scale="46" orientation="landscape" r:id="rId1"/>
  <ignoredErrors>
    <ignoredError sqref="E15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3.2</vt:lpstr>
      <vt:lpstr>'3.2'!Print_Area</vt:lpstr>
      <vt:lpstr>'3.2'!Print_Titles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Maia Zhordania</cp:lastModifiedBy>
  <cp:lastPrinted>2020-06-30T14:34:36Z</cp:lastPrinted>
  <dcterms:created xsi:type="dcterms:W3CDTF">2015-11-13T09:57:34Z</dcterms:created>
  <dcterms:modified xsi:type="dcterms:W3CDTF">2020-07-03T07:49:00Z</dcterms:modified>
</cp:coreProperties>
</file>