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მთლიანი" sheetId="1" r:id="rId1"/>
    <sheet name="ადრეული" sheetId="2" r:id="rId2"/>
    <sheet name="დღის ცენტრები" sheetId="4" r:id="rId3"/>
    <sheet name="დამხმარე საშუალებები" sheetId="18" r:id="rId4"/>
    <sheet name="დედათა და ბავშვთა თავშესაფარი" sheetId="9" r:id="rId5"/>
    <sheet name="სათემო ორგანიზაციები" sheetId="11" r:id="rId6"/>
    <sheet name="გვილავა მცირე" sheetId="16" r:id="rId7"/>
    <sheet name="მცირე საოჯახიო ტიპის სახლები" sheetId="12" r:id="rId8"/>
    <sheet name="გვილავა დღის" sheetId="14" r:id="rId9"/>
    <sheet name="ბინაზე მოვლა " sheetId="19" r:id="rId10"/>
  </sheets>
  <externalReferences>
    <externalReference r:id="rId11"/>
    <externalReference r:id="rId12"/>
  </externalReferences>
  <definedNames>
    <definedName name="workingdays">[1]C_2012!$E$69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9" i="12" l="1"/>
  <c r="E7" i="19"/>
  <c r="C12" i="19"/>
  <c r="B50" i="14" l="1"/>
  <c r="F47" i="14"/>
  <c r="D47" i="14"/>
  <c r="B47" i="14"/>
  <c r="B8" i="4"/>
  <c r="H27" i="12" l="1"/>
  <c r="G27" i="12"/>
  <c r="I25" i="12"/>
  <c r="I24" i="12"/>
  <c r="G24" i="12"/>
  <c r="E23" i="12"/>
  <c r="E25" i="12" s="1"/>
  <c r="G25" i="12" s="1"/>
  <c r="D13" i="4"/>
  <c r="E13" i="4" s="1"/>
  <c r="F13" i="4" s="1"/>
  <c r="F30" i="12" l="1"/>
  <c r="I23" i="12"/>
  <c r="G23" i="12"/>
  <c r="D23" i="12"/>
  <c r="H47" i="14" l="1"/>
  <c r="G47" i="14"/>
  <c r="E47" i="14"/>
  <c r="C47" i="14"/>
  <c r="H6" i="11" l="1"/>
  <c r="H5" i="11"/>
  <c r="H7" i="11" s="1"/>
  <c r="H10" i="9"/>
  <c r="H11" i="9" s="1"/>
  <c r="J11" i="9" s="1"/>
  <c r="F11" i="9"/>
  <c r="F10" i="9"/>
  <c r="F7" i="4" l="1"/>
  <c r="G7" i="4" s="1"/>
  <c r="F6" i="4"/>
  <c r="G6" i="4" s="1"/>
  <c r="H6" i="4" s="1"/>
  <c r="F5" i="4"/>
  <c r="G5" i="4" s="1"/>
  <c r="H5" i="4" s="1"/>
  <c r="F4" i="4"/>
  <c r="G4" i="4" s="1"/>
  <c r="H4" i="4" s="1"/>
  <c r="D5" i="2"/>
  <c r="E5" i="2" s="1"/>
  <c r="F5" i="2" s="1"/>
  <c r="D6" i="2"/>
  <c r="E6" i="2" s="1"/>
  <c r="F6" i="2" s="1"/>
  <c r="D7" i="2"/>
  <c r="E7" i="2" s="1"/>
  <c r="F7" i="2" s="1"/>
  <c r="D8" i="2"/>
  <c r="E8" i="2" s="1"/>
  <c r="F8" i="2" s="1"/>
  <c r="D9" i="2"/>
  <c r="E9" i="2" s="1"/>
  <c r="F9" i="2" s="1"/>
  <c r="D10" i="2"/>
  <c r="E10" i="2" s="1"/>
  <c r="F10" i="2" s="1"/>
  <c r="D11" i="2"/>
  <c r="E11" i="2" s="1"/>
  <c r="F11" i="2" s="1"/>
  <c r="D12" i="2"/>
  <c r="E12" i="2" s="1"/>
  <c r="F12" i="2" s="1"/>
  <c r="D13" i="2"/>
  <c r="E13" i="2" s="1"/>
  <c r="F13" i="2" s="1"/>
  <c r="D14" i="2"/>
  <c r="E14" i="2" s="1"/>
  <c r="F14" i="2" s="1"/>
  <c r="D15" i="2"/>
  <c r="E15" i="2" s="1"/>
  <c r="F15" i="2" s="1"/>
  <c r="D16" i="2"/>
  <c r="E16" i="2" s="1"/>
  <c r="F16" i="2" s="1"/>
  <c r="D17" i="2"/>
  <c r="E17" i="2" s="1"/>
  <c r="F17" i="2" s="1"/>
  <c r="D18" i="2"/>
  <c r="E18" i="2" s="1"/>
  <c r="F18" i="2" s="1"/>
  <c r="D19" i="2"/>
  <c r="E19" i="2" s="1"/>
  <c r="F19" i="2" s="1"/>
  <c r="D20" i="2"/>
  <c r="E20" i="2" s="1"/>
  <c r="F20" i="2" s="1"/>
  <c r="D21" i="2"/>
  <c r="E21" i="2" s="1"/>
  <c r="F21" i="2" s="1"/>
  <c r="D22" i="2"/>
  <c r="E22" i="2" s="1"/>
  <c r="F22" i="2" s="1"/>
  <c r="D23" i="2"/>
  <c r="E23" i="2" s="1"/>
  <c r="F23" i="2" s="1"/>
  <c r="D4" i="2"/>
  <c r="E4" i="2" s="1"/>
  <c r="F4" i="2" s="1"/>
  <c r="E19" i="1"/>
  <c r="E18" i="1"/>
  <c r="E17" i="1"/>
  <c r="E16" i="1"/>
  <c r="E15" i="1"/>
  <c r="E14" i="1"/>
  <c r="E13" i="1"/>
  <c r="E12" i="1"/>
  <c r="E11" i="1"/>
  <c r="E10" i="1"/>
  <c r="E9" i="1"/>
  <c r="E8" i="1"/>
  <c r="E7" i="1"/>
  <c r="E6" i="1"/>
  <c r="E5" i="1"/>
  <c r="E4" i="1"/>
  <c r="E3" i="1"/>
  <c r="D2" i="1"/>
  <c r="C2" i="1"/>
  <c r="E2" i="1" l="1"/>
  <c r="H7" i="4"/>
  <c r="H8" i="4" s="1"/>
  <c r="I8" i="4" s="1"/>
  <c r="J8" i="4" s="1"/>
  <c r="G8" i="4"/>
</calcChain>
</file>

<file path=xl/sharedStrings.xml><?xml version="1.0" encoding="utf-8"?>
<sst xmlns="http://schemas.openxmlformats.org/spreadsheetml/2006/main" count="296" uniqueCount="246">
  <si>
    <t>27 02 03</t>
  </si>
  <si>
    <t>სოციალური რეაბილიტაცია და ბავშვზე ზრუნვა</t>
  </si>
  <si>
    <r>
      <t xml:space="preserve">კრიზისულ მდგომარეობაში მყოფი ბავშვიანი ოჯახების </t>
    </r>
    <r>
      <rPr>
        <sz val="11"/>
        <color indexed="10"/>
        <rFont val="Sylfaen"/>
        <family val="1"/>
        <charset val="204"/>
      </rPr>
      <t xml:space="preserve"> </t>
    </r>
    <r>
      <rPr>
        <sz val="11"/>
        <rFont val="Sylfaen"/>
        <family val="1"/>
      </rPr>
      <t>დახმარება</t>
    </r>
  </si>
  <si>
    <r>
      <rPr>
        <b/>
        <sz val="11"/>
        <color indexed="18"/>
        <rFont val="Sylfaen"/>
        <family val="1"/>
      </rPr>
      <t xml:space="preserve">1) სამიზნე ჯგუფისათვის საკვები პროდუქტებით უზრუნველყოფა - 612 000 ლარი </t>
    </r>
    <r>
      <rPr>
        <sz val="11"/>
        <color indexed="18"/>
        <rFont val="Sylfaen"/>
        <family val="1"/>
      </rPr>
      <t xml:space="preserve">(თვეში საშუალოდ 170  ოჯახი მწვავე მდგომარეობით - 170 ოჯახი X 3 ვაუჩერი X 100 ლარი X 12 თვე), დღეის მდგომარეობით  კმაყოფილდება მხოლოდ 100 ოჯახი.  </t>
    </r>
    <r>
      <rPr>
        <b/>
        <sz val="11"/>
        <color indexed="18"/>
        <rFont val="Sylfaen"/>
        <family val="1"/>
      </rPr>
      <t>2)</t>
    </r>
    <r>
      <rPr>
        <sz val="11"/>
        <color indexed="18"/>
        <rFont val="Sylfaen"/>
        <family val="1"/>
      </rPr>
      <t xml:space="preserve"> </t>
    </r>
    <r>
      <rPr>
        <b/>
        <sz val="11"/>
        <color indexed="18"/>
        <rFont val="Sylfaen"/>
        <family val="1"/>
      </rPr>
      <t xml:space="preserve"> სამიზნე ჯგუფისათვის საყოფაცხოვრებო საქონლით უზრუნველყოფა</t>
    </r>
    <r>
      <rPr>
        <sz val="11"/>
        <color indexed="18"/>
        <rFont val="Sylfaen"/>
        <family val="1"/>
      </rPr>
      <t xml:space="preserve"> -</t>
    </r>
    <r>
      <rPr>
        <b/>
        <sz val="11"/>
        <color indexed="18"/>
        <rFont val="Sylfaen"/>
        <family val="1"/>
      </rPr>
      <t xml:space="preserve"> 68 000 ლარი (</t>
    </r>
    <r>
      <rPr>
        <sz val="11"/>
        <color indexed="18"/>
        <rFont val="Sylfaen"/>
        <family val="1"/>
      </rPr>
      <t xml:space="preserve">წელიწადში დაახლოებით 100 ოჯახი X 680 ლარი).                                                                           </t>
    </r>
    <r>
      <rPr>
        <b/>
        <sz val="11"/>
        <color indexed="18"/>
        <rFont val="Sylfaen"/>
        <family val="1"/>
      </rPr>
      <t xml:space="preserve">3) წლამდე ბავშვების ხელოვნური კვება - 1 320 000 ლარი </t>
    </r>
    <r>
      <rPr>
        <sz val="11"/>
        <color indexed="18"/>
        <rFont val="Sylfaen"/>
        <family val="1"/>
      </rPr>
      <t xml:space="preserve">(თვეში საშუალოდ 1000 ბავშვი -  1100 ბავშვი  X </t>
    </r>
    <r>
      <rPr>
        <u/>
        <sz val="11"/>
        <color indexed="18"/>
        <rFont val="Sylfaen"/>
        <family val="1"/>
      </rPr>
      <t>100 ლარი</t>
    </r>
    <r>
      <rPr>
        <sz val="11"/>
        <color indexed="18"/>
        <rFont val="Sylfaen"/>
        <family val="1"/>
      </rPr>
      <t xml:space="preserve"> X 12 თვე)</t>
    </r>
  </si>
  <si>
    <t>ბავშვთა ადრეული განვითარების ხელშეწყობა</t>
  </si>
  <si>
    <t>დადგენილებით განსაზღვრული ლიმიტია 1750 ბავშვი, მომლოდინეთა რიგში დამატებით ირიცხება 680 ბავშვი,  რომელთა ჩარიცხვა ხდება გამონთავისუფლებული ადგილების შესაბამისად, თუმცა არსებული დარეგისტრირებული ორგანიზაციების რაოდენობა გვაძლევს საშუალებას მომსახურება გაუწიოთ მხოლოდ 2083 ბავშვს.  თვეში 2083 X 172 ლარი X 12 თვე</t>
  </si>
  <si>
    <t xml:space="preserve">ბავშვთა რეაბილიტაცია/აბილიტაცია </t>
  </si>
  <si>
    <t>ომის მონაწილეთა რეაბილიტაციის ხელშეწყობა</t>
  </si>
  <si>
    <t>დღის ცენტრებში მომსახურებით უზრუნველყოფა</t>
  </si>
  <si>
    <t>დამხმარე საშუალებებით უზრუნველყოფა</t>
  </si>
  <si>
    <t>ყრუთა კომუნიკაციის ხელშეწყობა</t>
  </si>
  <si>
    <t>მინიმუმ 8 რეგიონში 10 სუდოთარჯიმნის მომსახურების უზრუნველყოფა</t>
  </si>
  <si>
    <t>დედათა და ბავშვთა თავშესაფრით უზრუნველყოფა</t>
  </si>
  <si>
    <t>მინდობით აღზრდა</t>
  </si>
  <si>
    <r>
      <t xml:space="preserve">საშუალოდ თვეში მომსახურებას იღებს 1599 ბავშვი (გადაუდებელი მინდობითი აღზრდა დღეში 30 ლარი, რეგულარული დღეში 16 ლარი, სპეციალიზებული დღეში 30 ლარი, ნათესაური თვეში 200 ლარი, ნათესაური სპეციალური საჭიროების მქონე ბავშვი თვეში 375 ლარი);                                                                                                    </t>
    </r>
    <r>
      <rPr>
        <b/>
        <sz val="11"/>
        <color indexed="18"/>
        <rFont val="Sylfaen"/>
        <family val="1"/>
        <charset val="204"/>
      </rPr>
      <t xml:space="preserve"> </t>
    </r>
    <r>
      <rPr>
        <sz val="11"/>
        <color indexed="18"/>
        <rFont val="Sylfaen"/>
        <family val="1"/>
        <charset val="204"/>
      </rPr>
      <t xml:space="preserve">1) გადაუდებელი 60 ბავშვი X 30 ლარი X 365 დღე = 657 000 ლარი                                                              
2) რეგულარული 1056 ბავშვი X 20 ლარი X 365 დღე = 7 708 800 ლარი                                                 
3) სპეციალიზებული  ბავში 284 ბავშვი  X 30 ლარი X 365 დღე = 3 109 800 ლარი                                                                                            4) ნათესაური 181 ბავშვი X 230 ლარი X 12 თვე = 499 560 ლარი                   
5) ნათესაური სპეციალური საჭიროების მქონე 24 ბავშვი X 400 ლარი X 12 თვე = 115 200 ლარი </t>
    </r>
  </si>
  <si>
    <t>მცირე საოჯახო ტიპის სახლებში მომსახურებით უზრუველყოფა</t>
  </si>
  <si>
    <t>მიუსაფარ ბავშვთა თავშესაფრით უზრუნველყოფა</t>
  </si>
  <si>
    <t>დღის ცენტრებსა და 24 საათიან თავშესაფრებში თვეში საშუალოდ 147 ბენეფიციარი და 6 მობილური ჯგუფი</t>
  </si>
  <si>
    <t>სათემო ორგანიზაციებში მომსახურებით უზრუნველყოფა</t>
  </si>
  <si>
    <t>დადგენილებით განსაზვრული ლიმიტი 353 ბენეფიციარი (მ.შ. 58 დამოუკიდებელი ცხოვრების ხელშეწყობის კომპონენტი, დღიური დაფინანსება 30 ლარი, 295 ბენეფიციარზე დღიური დაფინანსება 22 ლარი), თვეში საშუალოდ მომსახურებას იღებს 320 ბენეფიციარი, მომლოდინეთა რიგში  დამატებით ირიცხება  85 ბენეფიციარი (მ.შ 70 შშმ და15 ხანდაზმული);                                                                          1) 58 ბენეფიციარი X 365 დღე X 30 ლარი = 635 100 ლარი;                   2) 365 ბენეფიციარი  X 365 დღე X 22 ლარი = 2 930 950 ლარი</t>
  </si>
  <si>
    <t>განვითარების მძიმე და ღრმა შეფერხების მქონე ბავშვთა ბინაზე მოვლით უზრუნველყოფა</t>
  </si>
  <si>
    <t>დადგენილებით განსაზღვრული ლიმიტია 70 ბენეფიციარი, თვეში მომსახურებას იღებს 50 მდე ბენეფიციარი  (თვეში ერთი ბენეფიციარის მომსახურების დაფინანსება 308 ლარი, საათი 7 ლარი, თვეში არაუმეტეს 44 საათისა)</t>
  </si>
  <si>
    <t>მძიმე და ღრმა შეზღუდული შესაძლებლობის ან ჯანმრთელობის პრობლემების მქონე ბავშვთა სპეციალიზებული საოჯახო ტიპის მომსახურება</t>
  </si>
  <si>
    <t>დადგენილებით განსაზღვრული ლიმიტი 14 ბავშვი (დღიური დაფინანსება 50 ლარი)</t>
  </si>
  <si>
    <t>მზრუნველობამოკლებული ბავშვების რეინტეგრაციის ქვეპროგრამა</t>
  </si>
  <si>
    <t>საშუალოდ თვეში მომსახურებას იღებს 511 ბავშვი (დაფინანსება ბავშვი თვეში 100 ლარი, განსხვავებული საჭიროების მქონე ბავშვი 160 ლარი) 1) 451 ბავშვი  X 130 ლარი  X 12 თვე = 703 560  ლარი  2) 60 განსხვავებული საჭიროების მქონე ბავშვი  X 180  X 12 თვე = 129 600 ლარი</t>
  </si>
  <si>
    <t>სახელმწიფო ზრუნვის  სისტემიდან გასული 18-21 წლამდე ახალგაზრდების მხარდაჭერის ქვეპროგრამა</t>
  </si>
  <si>
    <t xml:space="preserve">გათვლილია ზრუნვიდან გასულ 25 ბავშვზე, ვაუჩერი შშმ პირზე - 30 ლარი დღეში, არაშშმ პირზე - 20 ლარი დღეში. </t>
  </si>
  <si>
    <t>სახელმწიფო ზრუნვის სისტემიდან  გასული 18-21 წლამდე ახალგაზრდების საკვები პროდუქტებით უზრუნველყოფის ქვეპროგრამა</t>
  </si>
  <si>
    <t xml:space="preserve">გათვლილია ზრუნვიდან გასულ 25 ბავშვზე,კვების ვაუჩერი თვეში - 100 ლარიანი </t>
  </si>
  <si>
    <t xml:space="preserve">დასახელება </t>
  </si>
  <si>
    <t>2020 წლის ბიუჯეტი</t>
  </si>
  <si>
    <t>2021 წლის პროექტი MOH</t>
  </si>
  <si>
    <t>2021 წლის პროექტი MOF</t>
  </si>
  <si>
    <t>განმარტება</t>
  </si>
  <si>
    <t>ადმინისტრაციულ-ტერიტორიული ერთეული</t>
  </si>
  <si>
    <t>ერთი თვის განმავლობაში განსაზღვრული ვიზიტების რაოდენობა</t>
  </si>
  <si>
    <t>თბილისი</t>
  </si>
  <si>
    <t>ქუთაისი</t>
  </si>
  <si>
    <t>ზუგდიდი</t>
  </si>
  <si>
    <t>ლაგოდეხი</t>
  </si>
  <si>
    <t>ქობულეთი</t>
  </si>
  <si>
    <t>ბათუმი</t>
  </si>
  <si>
    <t>მარნეული</t>
  </si>
  <si>
    <t>ახალციხე</t>
  </si>
  <si>
    <t>გორი</t>
  </si>
  <si>
    <t>ბორჯომი</t>
  </si>
  <si>
    <t>რუსთავი</t>
  </si>
  <si>
    <t>ზესტაფონი</t>
  </si>
  <si>
    <t>ოზურგეთი</t>
  </si>
  <si>
    <t>მესტია</t>
  </si>
  <si>
    <t>თელავი</t>
  </si>
  <si>
    <t>გურჯაანი</t>
  </si>
  <si>
    <t>ახმეტა</t>
  </si>
  <si>
    <t>ყვარელი</t>
  </si>
  <si>
    <t>ჩოხატაური</t>
  </si>
  <si>
    <t>ვიზიტის ღირებულება</t>
  </si>
  <si>
    <t xml:space="preserve">თანხა თვეში </t>
  </si>
  <si>
    <t>წლიური თანხა</t>
  </si>
  <si>
    <t>დასწრება 75%</t>
  </si>
  <si>
    <t>სუპერვიზია</t>
  </si>
  <si>
    <t>სულ</t>
  </si>
  <si>
    <t xml:space="preserve">ბავშვების რაოდენობა </t>
  </si>
  <si>
    <t>კატეგორია</t>
  </si>
  <si>
    <t>6-დან 18 წლამდე მიტოვების რისკი</t>
  </si>
  <si>
    <t>6-დან 18 წლამდე შშმ ბავშვი</t>
  </si>
  <si>
    <t>ბენეფიციართა რაოდენობა</t>
  </si>
  <si>
    <t>შშმ პირი</t>
  </si>
  <si>
    <t>მძიმე და ღრმა შშმ პირი</t>
  </si>
  <si>
    <t>ვაუჩერის ფასი (დღეში)</t>
  </si>
  <si>
    <t>ვაუჩერის ფასი (თვეში _21 დღე)</t>
  </si>
  <si>
    <t xml:space="preserve">2021 ვაუჩერის ფასი (დღეში) </t>
  </si>
  <si>
    <t>2021 ვაუჩერის ფასი (თვეში _21 დღე)</t>
  </si>
  <si>
    <t>2021 თვეში საჭირო</t>
  </si>
  <si>
    <t>2021 წლიური</t>
  </si>
  <si>
    <t>2021 60%-იანი დასწრება</t>
  </si>
  <si>
    <t>ფასი</t>
  </si>
  <si>
    <t>სმარტფონი</t>
  </si>
  <si>
    <t>2021 წელი</t>
  </si>
  <si>
    <t xml:space="preserve">დედათა და ბავშვთა თავშესაფარით უზრუნველყოფა </t>
  </si>
  <si>
    <t>რეგიონი</t>
  </si>
  <si>
    <t>რაიონი</t>
  </si>
  <si>
    <t>ლიმიტი</t>
  </si>
  <si>
    <t>2020 წელი</t>
  </si>
  <si>
    <t>იმერეთი</t>
  </si>
  <si>
    <t>შიდა ქართლი</t>
  </si>
  <si>
    <t>ხაშური</t>
  </si>
  <si>
    <t>ორგანიზაცია</t>
  </si>
  <si>
    <t>მუნიციპალიტეტი</t>
  </si>
  <si>
    <t>მომსახურების მიწოდების მისამართი</t>
  </si>
  <si>
    <t>რეგისტრირებული ადგილების რაოდენობა</t>
  </si>
  <si>
    <t>ა(ა)იპ ასოციაცია "საქართველოს ეს–ო–ეს ბავშვთა სოფელი"</t>
  </si>
  <si>
    <t>ჰერმან გმაინერის ქ. #4</t>
  </si>
  <si>
    <t>საქველმოქმედო ფონდი საქართველოს კარიტასი</t>
  </si>
  <si>
    <t>თ. ერისთავის ქ N 2</t>
  </si>
  <si>
    <t>ძალადობისგან დაცვის ეროვნული ქსელი</t>
  </si>
  <si>
    <t>ქერჩის ქ.  4/ წერილი გავაგზავნოთ მის: ქ.თბილისი, ზ.ჭავჭავაძის ქ. #9 (ყოფილი შეროზიას ქუჩა)</t>
  </si>
  <si>
    <t>ა(ა)იპ საზოგადოება "ბილიკი"</t>
  </si>
  <si>
    <t>იმერეთის ქ. #20</t>
  </si>
  <si>
    <t>ა(ა)იპ ასოციაცია ,,საქართველოს ეს ო ეს ბავშვთა სოფელი''</t>
  </si>
  <si>
    <t>ნუცუბიძის IV მ/რ-ნი, ჰერმან გმაინერის ქ. #1</t>
  </si>
  <si>
    <t>თანხა დღეში</t>
  </si>
  <si>
    <t xml:space="preserve">თანხა წელიწადში </t>
  </si>
  <si>
    <t xml:space="preserve">სათემო ორგანიზაციების ქვეპროგრამა </t>
  </si>
  <si>
    <t xml:space="preserve">ბენეფიციართა რაოდენობა </t>
  </si>
  <si>
    <t>შშმ პირთა საოჯახო ტიპის დამოუკიდებელი 
ცხოვრების ხელშეწყობის უზრუნველყოფის კომპონენტი</t>
  </si>
  <si>
    <t>სულ ჯამი</t>
  </si>
  <si>
    <t>18 წლისა და უფროსი ასაკის შშმ პირები და ხანდაზმულები</t>
  </si>
  <si>
    <t>თანხა ერთ ბენეფიციარზე დღეში (2020 წელი)</t>
  </si>
  <si>
    <t>2021 წელი (დღეში)</t>
  </si>
  <si>
    <t xml:space="preserve">სულ წელიწადში </t>
  </si>
  <si>
    <t>ბენეფიციართა რაოდენობა (2021 წელი)</t>
  </si>
  <si>
    <r>
      <t>ადმინისტრაციულ</t>
    </r>
    <r>
      <rPr>
        <b/>
        <sz val="12"/>
        <color theme="1"/>
        <rFont val="Calibri"/>
        <family val="2"/>
        <scheme val="minor"/>
      </rPr>
      <t>-ტერიტორიული</t>
    </r>
    <r>
      <rPr>
        <sz val="12"/>
        <color theme="1"/>
        <rFont val="Calibri"/>
        <family val="2"/>
        <scheme val="minor"/>
      </rPr>
      <t> </t>
    </r>
    <r>
      <rPr>
        <b/>
        <sz val="12"/>
        <color theme="1"/>
        <rFont val="Calibri"/>
        <family val="2"/>
        <scheme val="minor"/>
      </rPr>
      <t>ერთეული</t>
    </r>
  </si>
  <si>
    <r>
      <t>ქ</t>
    </r>
    <r>
      <rPr>
        <sz val="12"/>
        <color theme="1"/>
        <rFont val="Calibri"/>
        <family val="2"/>
        <scheme val="minor"/>
      </rPr>
      <t>. თბილისი</t>
    </r>
  </si>
  <si>
    <r>
      <t>ქ</t>
    </r>
    <r>
      <rPr>
        <sz val="12"/>
        <color theme="1"/>
        <rFont val="Calibri"/>
        <family val="2"/>
        <scheme val="minor"/>
      </rPr>
      <t>. რუსთავი</t>
    </r>
  </si>
  <si>
    <r>
      <t>გარდაბნის</t>
    </r>
    <r>
      <rPr>
        <sz val="12"/>
        <color theme="1"/>
        <rFont val="Calibri"/>
        <family val="2"/>
        <scheme val="minor"/>
      </rPr>
      <t xml:space="preserve"> მუნიციპალიტეტი</t>
    </r>
  </si>
  <si>
    <r>
      <t>მცხეთის</t>
    </r>
    <r>
      <rPr>
        <sz val="12"/>
        <color theme="1"/>
        <rFont val="Calibri"/>
        <family val="2"/>
        <scheme val="minor"/>
      </rPr>
      <t xml:space="preserve"> მუნიციპალიტეტი</t>
    </r>
  </si>
  <si>
    <r>
      <t>ქ</t>
    </r>
    <r>
      <rPr>
        <sz val="12"/>
        <color theme="1"/>
        <rFont val="Calibri"/>
        <family val="2"/>
        <scheme val="minor"/>
      </rPr>
      <t>. ქუთაისი</t>
    </r>
  </si>
  <si>
    <r>
      <t>ხონის</t>
    </r>
    <r>
      <rPr>
        <sz val="12"/>
        <color theme="1"/>
        <rFont val="Calibri"/>
        <family val="2"/>
        <scheme val="minor"/>
      </rPr>
      <t xml:space="preserve"> მუნიციპალიტეტი</t>
    </r>
  </si>
  <si>
    <r>
      <t>ზესტაფონის</t>
    </r>
    <r>
      <rPr>
        <sz val="12"/>
        <color theme="1"/>
        <rFont val="Calibri"/>
        <family val="2"/>
        <scheme val="minor"/>
      </rPr>
      <t xml:space="preserve"> მუნიციპალიტეტი</t>
    </r>
  </si>
  <si>
    <r>
      <t>საჩხერის</t>
    </r>
    <r>
      <rPr>
        <sz val="12"/>
        <color theme="1"/>
        <rFont val="Calibri"/>
        <family val="2"/>
        <scheme val="minor"/>
      </rPr>
      <t xml:space="preserve"> მუნიციპალიტეტი</t>
    </r>
  </si>
  <si>
    <r>
      <t>ქ</t>
    </r>
    <r>
      <rPr>
        <sz val="12"/>
        <color theme="1"/>
        <rFont val="Calibri"/>
        <family val="2"/>
        <scheme val="minor"/>
      </rPr>
      <t>. ბათუმი</t>
    </r>
  </si>
  <si>
    <r>
      <t>თელავის</t>
    </r>
    <r>
      <rPr>
        <sz val="12"/>
        <color theme="1"/>
        <rFont val="Calibri"/>
        <family val="2"/>
        <scheme val="minor"/>
      </rPr>
      <t xml:space="preserve"> მუნიციპალიტეტი</t>
    </r>
  </si>
  <si>
    <r>
      <t>ლაგოდეხის</t>
    </r>
    <r>
      <rPr>
        <sz val="12"/>
        <color theme="1"/>
        <rFont val="Calibri"/>
        <family val="2"/>
        <scheme val="minor"/>
      </rPr>
      <t xml:space="preserve"> მუნიციპალიტეტი</t>
    </r>
  </si>
  <si>
    <r>
      <t>ოზურგეთის</t>
    </r>
    <r>
      <rPr>
        <sz val="12"/>
        <color theme="1"/>
        <rFont val="Calibri"/>
        <family val="2"/>
        <scheme val="minor"/>
      </rPr>
      <t xml:space="preserve"> მუნიციპალიტეტი</t>
    </r>
  </si>
  <si>
    <r>
      <t>ლანჩხუთის</t>
    </r>
    <r>
      <rPr>
        <sz val="12"/>
        <color theme="1"/>
        <rFont val="Calibri"/>
        <family val="2"/>
        <scheme val="minor"/>
      </rPr>
      <t xml:space="preserve"> მუნიციპალიტეტი</t>
    </r>
  </si>
  <si>
    <r>
      <t>წალენჯიხის</t>
    </r>
    <r>
      <rPr>
        <sz val="12"/>
        <color theme="1"/>
        <rFont val="Calibri"/>
        <family val="2"/>
        <scheme val="minor"/>
      </rPr>
      <t xml:space="preserve"> მუნიციპალიტეტი</t>
    </r>
  </si>
  <si>
    <r>
      <t>ამბროლაურის</t>
    </r>
    <r>
      <rPr>
        <sz val="12"/>
        <color theme="1"/>
        <rFont val="Calibri"/>
        <family val="2"/>
        <scheme val="minor"/>
      </rPr>
      <t xml:space="preserve"> მუნიციპალიტეტი</t>
    </r>
  </si>
  <si>
    <r>
      <t>გორის</t>
    </r>
    <r>
      <rPr>
        <sz val="12"/>
        <color theme="1"/>
        <rFont val="Calibri"/>
        <family val="2"/>
        <scheme val="minor"/>
      </rPr>
      <t xml:space="preserve"> მუნიციპალიტეტი</t>
    </r>
  </si>
  <si>
    <r>
      <t>ხაშურის</t>
    </r>
    <r>
      <rPr>
        <sz val="12"/>
        <color theme="1"/>
        <rFont val="Calibri"/>
        <family val="2"/>
        <scheme val="minor"/>
      </rPr>
      <t xml:space="preserve"> მუნიციპალიტეტი </t>
    </r>
  </si>
  <si>
    <t>ლიმიტი 2020 წელი</t>
  </si>
  <si>
    <t xml:space="preserve">მათ შორი შშმ </t>
  </si>
  <si>
    <t xml:space="preserve">არაშშმ </t>
  </si>
  <si>
    <r>
      <t>პროგრამაში გათვალისწინებული ადმინისტრაციულ-ტერიტორიული</t>
    </r>
    <r>
      <rPr>
        <sz val="10"/>
        <color theme="1"/>
        <rFont val="Sylfaen"/>
        <family val="1"/>
      </rPr>
      <t xml:space="preserve"> </t>
    </r>
    <r>
      <rPr>
        <b/>
        <sz val="10"/>
        <color theme="1"/>
        <rFont val="Sylfaen"/>
        <family val="1"/>
      </rPr>
      <t>ერთეული</t>
    </r>
  </si>
  <si>
    <t xml:space="preserve">მიტოვების რისკის ქვეშ მყოფი ბავშვი </t>
  </si>
  <si>
    <t>შშმ ბავშვი</t>
  </si>
  <si>
    <t xml:space="preserve">შშმ პირი </t>
  </si>
  <si>
    <t>მძიმე და ღრმა გონებრივი შეზღუდული შესაძლებლობის მქონე ბავშვი</t>
  </si>
  <si>
    <t xml:space="preserve">თბილისი </t>
  </si>
  <si>
    <t xml:space="preserve">ქ. ქუთაისი </t>
  </si>
  <si>
    <t xml:space="preserve">ქ. რუსთავი </t>
  </si>
  <si>
    <t xml:space="preserve">ქ. ბათუმი </t>
  </si>
  <si>
    <t xml:space="preserve">გორის მუნიციპალიტეტი </t>
  </si>
  <si>
    <t xml:space="preserve">ქარელის მუნიციპალიტეტი </t>
  </si>
  <si>
    <t xml:space="preserve">თერჯოლის მუნიციპალიტეტი </t>
  </si>
  <si>
    <t xml:space="preserve">სამტრედიის მუნიციპალიტეტი </t>
  </si>
  <si>
    <t xml:space="preserve">ზესტაფონის მუნიციპალიტეტი </t>
  </si>
  <si>
    <r>
      <t xml:space="preserve">40  </t>
    </r>
    <r>
      <rPr>
        <sz val="10"/>
        <color rgb="FFFF0000"/>
        <rFont val="Sylfaen"/>
        <family val="1"/>
      </rPr>
      <t>(50)</t>
    </r>
  </si>
  <si>
    <t xml:space="preserve">ოზურგეთის მუნიციპალიტეტი </t>
  </si>
  <si>
    <t xml:space="preserve">თელავის მუნიციპალიტეტი </t>
  </si>
  <si>
    <t xml:space="preserve">გურჯაანის მუნიციპალიტეტი </t>
  </si>
  <si>
    <r>
      <t xml:space="preserve">33 </t>
    </r>
    <r>
      <rPr>
        <sz val="10"/>
        <color rgb="FFFF0000"/>
        <rFont val="Sylfaen"/>
        <family val="1"/>
      </rPr>
      <t>(43)</t>
    </r>
  </si>
  <si>
    <t xml:space="preserve">ქ. ფოთი </t>
  </si>
  <si>
    <t xml:space="preserve">ზუგდიდის მუნიციპალიტეტი </t>
  </si>
  <si>
    <t xml:space="preserve">ჩხოროწყუს მუნიციპალიტეტი </t>
  </si>
  <si>
    <r>
      <t xml:space="preserve">20  </t>
    </r>
    <r>
      <rPr>
        <sz val="10"/>
        <color rgb="FFFF0000"/>
        <rFont val="Sylfaen"/>
        <family val="1"/>
      </rPr>
      <t>(30)</t>
    </r>
  </si>
  <si>
    <t xml:space="preserve">მცხეთის მუნიციპალიტეტი </t>
  </si>
  <si>
    <t xml:space="preserve">წყალტუბოს მუნიციპალიტეტი </t>
  </si>
  <si>
    <t xml:space="preserve">ჭიათურის მუნიციპალიტეტი </t>
  </si>
  <si>
    <t xml:space="preserve">ლანჩხუთის მუნიციპალიტეტი </t>
  </si>
  <si>
    <t xml:space="preserve">ჩოხატაურის მუნიციპალიტეტი </t>
  </si>
  <si>
    <t xml:space="preserve">წალენჯიხის მუნიციპალიტეტი </t>
  </si>
  <si>
    <t xml:space="preserve">საჩხერის მუნიციპალიტეტი </t>
  </si>
  <si>
    <t xml:space="preserve">ქ. წნორი </t>
  </si>
  <si>
    <t xml:space="preserve">ბორჯომის მუნიციპალიტეტი </t>
  </si>
  <si>
    <t xml:space="preserve">კასპის მუნიციპალიტეტი </t>
  </si>
  <si>
    <t xml:space="preserve">სენაკის მუნიციპალიტეტი </t>
  </si>
  <si>
    <t xml:space="preserve">ვანის მუნიციპალიტეტი </t>
  </si>
  <si>
    <t xml:space="preserve">ხარაგაულის მუნიციპალიტეტი </t>
  </si>
  <si>
    <t>არ გვაქვს მომსახურება</t>
  </si>
  <si>
    <t xml:space="preserve">ხონის მუნიციპალიტეტი </t>
  </si>
  <si>
    <t xml:space="preserve">ახმეტის მუნიციპალიტეტი </t>
  </si>
  <si>
    <t xml:space="preserve">სიღნაღის მუნიციპალიტეტი გარდა ქ. წნორისა </t>
  </si>
  <si>
    <t xml:space="preserve">მარნეული მუნიციპალიტეტი </t>
  </si>
  <si>
    <t xml:space="preserve">ლაგოდეხის მუნიციპალიტეტი </t>
  </si>
  <si>
    <t xml:space="preserve">ხაშურის მუნიციპალიტეტი </t>
  </si>
  <si>
    <t xml:space="preserve">ბოლნისის მუნიციპალიტეტი </t>
  </si>
  <si>
    <t xml:space="preserve">საგარეჯოს მუნიციპალიტეტი </t>
  </si>
  <si>
    <t xml:space="preserve">მესტიის მუნიციპალიტეტი </t>
  </si>
  <si>
    <t xml:space="preserve">შუახევის მუნიციპალიტეტი </t>
  </si>
  <si>
    <t xml:space="preserve">აბაშის მუნიციპალიტეტი </t>
  </si>
  <si>
    <r>
      <t xml:space="preserve">8  </t>
    </r>
    <r>
      <rPr>
        <sz val="10"/>
        <color rgb="FFFF0000"/>
        <rFont val="Sylfaen"/>
        <family val="1"/>
      </rPr>
      <t>(21)</t>
    </r>
  </si>
  <si>
    <r>
      <t xml:space="preserve">8 </t>
    </r>
    <r>
      <rPr>
        <sz val="10"/>
        <color rgb="FFFF0000"/>
        <rFont val="Sylfaen"/>
        <family val="1"/>
      </rPr>
      <t>(ეს სამიზნე ჯგუფი არ გვაქვს )</t>
    </r>
  </si>
  <si>
    <t xml:space="preserve">ამბროლაურის მუნიციპალიტეტი </t>
  </si>
  <si>
    <t xml:space="preserve">ბაღდათის მუნიციპალიტეტი </t>
  </si>
  <si>
    <t xml:space="preserve">ხობის მუნიციპალიტეტი </t>
  </si>
  <si>
    <t>დედოფლისწყარო</t>
  </si>
  <si>
    <r>
      <t>ადმინისტრაციულ-ტერიტორიული</t>
    </r>
    <r>
      <rPr>
        <sz val="10"/>
        <color theme="1"/>
        <rFont val="Sylfaen"/>
        <family val="1"/>
      </rPr>
      <t> </t>
    </r>
    <r>
      <rPr>
        <b/>
        <sz val="10"/>
        <color theme="1"/>
        <rFont val="Sylfaen"/>
        <family val="1"/>
      </rPr>
      <t>ერთეული</t>
    </r>
    <r>
      <rPr>
        <sz val="10"/>
        <color theme="1"/>
        <rFont val="Sylfaen"/>
        <family val="1"/>
      </rPr>
      <t xml:space="preserve"> </t>
    </r>
  </si>
  <si>
    <t>პროგრამული ლიმიტი</t>
  </si>
  <si>
    <t>ჩარიცხული ბენეფიციარების რაოდენობა</t>
  </si>
  <si>
    <t>შენიშვნა</t>
  </si>
  <si>
    <t xml:space="preserve">ქ. თბილისი </t>
  </si>
  <si>
    <t>სულ ჩარიცხულია 287 ბენეფიციარი მათ სორის შშმ 42</t>
  </si>
  <si>
    <t xml:space="preserve">გარდაბნის მუნიციპალიტეტი </t>
  </si>
  <si>
    <t>გაუქმებულია</t>
  </si>
  <si>
    <t xml:space="preserve">2017 წელს ერთი სახლი გაუქმდა რომელიც რეგისტრირებული იყო 7 ბენეფიციარზე </t>
  </si>
  <si>
    <t xml:space="preserve">2018 წლიდან გაუქმდა ერთი სახლი რომელიც რეგისტრირებული იყო 8 ბენეფიციარზე </t>
  </si>
  <si>
    <t xml:space="preserve">ხაშურის მუნიციპალიტეტი  </t>
  </si>
  <si>
    <r>
      <t>სულ</t>
    </r>
    <r>
      <rPr>
        <sz val="10"/>
        <color theme="1"/>
        <rFont val="Sylfaen"/>
        <family val="1"/>
      </rPr>
      <t xml:space="preserve"> </t>
    </r>
  </si>
  <si>
    <t>რთული ქცევის ბავშვების დღის ცენტრი</t>
  </si>
  <si>
    <t>2021  საჭირო _მარტიდან</t>
  </si>
  <si>
    <t xml:space="preserve">2020 წელი თანხა თვეში </t>
  </si>
  <si>
    <t xml:space="preserve">2020 წელი თანხა  </t>
  </si>
  <si>
    <t xml:space="preserve">2021 წელი 
თანხა დღეში </t>
  </si>
  <si>
    <t>2021 წელი თანხა წლიური</t>
  </si>
  <si>
    <t>თუ</t>
  </si>
  <si>
    <t>ბენეფიციარი</t>
  </si>
  <si>
    <t xml:space="preserve">თანხა </t>
  </si>
  <si>
    <t xml:space="preserve">სულ ჯამი </t>
  </si>
  <si>
    <t>რთული ქცევის სპეციალიზებული დაწესებულება (ივნისიდან)</t>
  </si>
  <si>
    <t xml:space="preserve">96%-იანი შევსება </t>
  </si>
  <si>
    <t>რაოდენ</t>
  </si>
  <si>
    <t>2020        ბიუჯეტი</t>
  </si>
  <si>
    <t>2021    ბიუჯეტი</t>
  </si>
  <si>
    <t>ეტლები</t>
  </si>
  <si>
    <t>მექანიკური</t>
  </si>
  <si>
    <t>360 000</t>
  </si>
  <si>
    <t>338 400</t>
  </si>
  <si>
    <t>2020 მთლიანი ბიუჯეტი: 934 200</t>
  </si>
  <si>
    <t>2021 -992 100</t>
  </si>
  <si>
    <t>პედიატრიული</t>
  </si>
  <si>
    <t>79 500</t>
  </si>
  <si>
    <t>ელექტრო</t>
  </si>
  <si>
    <t>4 785</t>
  </si>
  <si>
    <t>574 200</t>
  </si>
  <si>
    <t>პროთეზ</t>
  </si>
  <si>
    <t>2 082 000</t>
  </si>
  <si>
    <t>თვალი</t>
  </si>
  <si>
    <t xml:space="preserve">სმენის </t>
  </si>
  <si>
    <t>მოზრდ.</t>
  </si>
  <si>
    <t>378 000</t>
  </si>
  <si>
    <t>286 200</t>
  </si>
  <si>
    <t>ჯეტი:378 000</t>
  </si>
  <si>
    <t>2021-376 200</t>
  </si>
  <si>
    <t>აპარატ</t>
  </si>
  <si>
    <t>ბავშვი</t>
  </si>
  <si>
    <t>90 000</t>
  </si>
  <si>
    <t>12 000</t>
  </si>
  <si>
    <t>4 100 000</t>
  </si>
  <si>
    <t>თვეში ფასი</t>
  </si>
  <si>
    <t>სულ 2021</t>
  </si>
  <si>
    <t>მარტიდან</t>
  </si>
  <si>
    <t xml:space="preserve"> მომლოდინეთა რიგში დამატებით ირიცხება 239 ბენეფიციარი, პროგრამით გათვალისწინებული ლიმიტები ვერ არის ათვისებული, ვინაიდან რეგიონებში არ გვყავს პროვაიდერები. </t>
  </si>
  <si>
    <r>
      <rPr>
        <b/>
        <sz val="11"/>
        <color indexed="18"/>
        <rFont val="Sylfaen"/>
        <family val="1"/>
        <charset val="204"/>
      </rPr>
      <t>1) მექანიკური - 470 ცალი, პედიატრიული - 30 ცალი, ელექტრო - 120;</t>
    </r>
    <r>
      <rPr>
        <sz val="11"/>
        <color indexed="18"/>
        <rFont val="Sylfaen"/>
        <family val="1"/>
        <charset val="204"/>
      </rPr>
      <t xml:space="preserve">                                              
2</t>
    </r>
    <r>
      <rPr>
        <b/>
        <sz val="11"/>
        <color indexed="18"/>
        <rFont val="Sylfaen"/>
        <family val="1"/>
        <charset val="204"/>
      </rPr>
      <t xml:space="preserve">) სმენის აპარატები - 1060 ცალი, ბავშთა - 100 ცალი
ჯოხები </t>
    </r>
    <r>
      <rPr>
        <sz val="11"/>
        <color indexed="18"/>
        <rFont val="Sylfaen"/>
        <family val="1"/>
        <charset val="204"/>
      </rPr>
      <t xml:space="preserve">აღნიშნულ ქვეკომპონენტში ნაშთი გვერიცხება;                                                                                        3) </t>
    </r>
    <r>
      <rPr>
        <b/>
        <sz val="11"/>
        <color indexed="18"/>
        <rFont val="Sylfaen"/>
        <family val="1"/>
        <charset val="204"/>
      </rPr>
      <t>სმარტფონი</t>
    </r>
    <r>
      <rPr>
        <sz val="11"/>
        <color indexed="18"/>
        <rFont val="Sylfaen"/>
        <family val="1"/>
        <charset val="204"/>
      </rPr>
      <t xml:space="preserve"> - </t>
    </r>
    <r>
      <rPr>
        <b/>
        <sz val="11"/>
        <color indexed="18"/>
        <rFont val="Sylfaen"/>
        <family val="1"/>
        <charset val="204"/>
      </rPr>
      <t>40 ცალი</t>
    </r>
  </si>
  <si>
    <t xml:space="preserve">დადგენილებით განსაზღვრული ლიმიტია  88 ბენეფიციარის მომსახურება (დღიური დაფინასება 21 ლარი, შშმ ბავშვი 30 ლარი, შშმპ დედა 21 ლარი).                                                                            </t>
  </si>
  <si>
    <t xml:space="preserve">დადგენილებით განსაზღვრული ლიმიტი თვეში 352 ბავშვი (დღიური დაფინასება 22 ლარი, შშმ ბავშვი 30 ლარი)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</si>
</sst>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1" x14ac:knownFonts="1">
    <font>
      <sz val="11"/>
      <color theme="1"/>
      <name val="Calibri"/>
      <family val="2"/>
      <scheme val="minor"/>
    </font>
    <font>
      <b/>
      <sz val="11"/>
      <color theme="1"/>
      <name val="Calibri"/>
      <family val="2"/>
      <scheme val="minor"/>
    </font>
    <font>
      <sz val="11"/>
      <color theme="3" tint="-0.249977111117893"/>
      <name val="Sylfaen"/>
      <family val="1"/>
      <charset val="204"/>
    </font>
    <font>
      <b/>
      <sz val="11"/>
      <color theme="3" tint="-0.249977111117893"/>
      <name val="Calibri"/>
      <family val="2"/>
      <scheme val="minor"/>
    </font>
    <font>
      <sz val="11"/>
      <color theme="3" tint="-0.249977111117893"/>
      <name val="Calibri"/>
      <family val="2"/>
      <scheme val="minor"/>
    </font>
    <font>
      <sz val="11"/>
      <color theme="3" tint="-0.249977111117893"/>
      <name val="Arial"/>
      <family val="2"/>
      <charset val="204"/>
    </font>
    <font>
      <sz val="11"/>
      <color indexed="10"/>
      <name val="Sylfaen"/>
      <family val="1"/>
      <charset val="204"/>
    </font>
    <font>
      <sz val="11"/>
      <name val="Sylfaen"/>
      <family val="1"/>
    </font>
    <font>
      <sz val="11"/>
      <color theme="4" tint="-0.499984740745262"/>
      <name val="Sylfaen"/>
      <family val="1"/>
    </font>
    <font>
      <b/>
      <sz val="11"/>
      <color indexed="18"/>
      <name val="Sylfaen"/>
      <family val="1"/>
    </font>
    <font>
      <sz val="11"/>
      <color indexed="18"/>
      <name val="Sylfaen"/>
      <family val="1"/>
    </font>
    <font>
      <u/>
      <sz val="11"/>
      <color indexed="18"/>
      <name val="Sylfaen"/>
      <family val="1"/>
    </font>
    <font>
      <sz val="11"/>
      <color theme="4" tint="-0.499984740745262"/>
      <name val="Calibri"/>
      <family val="1"/>
      <charset val="204"/>
      <scheme val="minor"/>
    </font>
    <font>
      <sz val="11"/>
      <color rgb="FFFF0000"/>
      <name val="Sylfaen"/>
      <family val="1"/>
    </font>
    <font>
      <sz val="11"/>
      <color theme="4" tint="-0.499984740745262"/>
      <name val="Sylfaen"/>
      <family val="1"/>
      <charset val="204"/>
    </font>
    <font>
      <b/>
      <sz val="11"/>
      <color indexed="18"/>
      <name val="Sylfaen"/>
      <family val="1"/>
      <charset val="204"/>
    </font>
    <font>
      <sz val="11"/>
      <color indexed="18"/>
      <name val="Sylfaen"/>
      <family val="1"/>
      <charset val="204"/>
    </font>
    <font>
      <sz val="11"/>
      <color theme="4" tint="-0.499984740745262"/>
      <name val="Calibri"/>
      <family val="2"/>
      <scheme val="minor"/>
    </font>
    <font>
      <b/>
      <sz val="12"/>
      <color theme="1"/>
      <name val="Calibri"/>
      <family val="2"/>
      <scheme val="minor"/>
    </font>
    <font>
      <sz val="11"/>
      <color theme="1"/>
      <name val="Calibri"/>
      <family val="2"/>
      <charset val="1"/>
      <scheme val="minor"/>
    </font>
    <font>
      <b/>
      <sz val="14"/>
      <color theme="1"/>
      <name val="Calibri"/>
      <family val="2"/>
      <scheme val="minor"/>
    </font>
    <font>
      <b/>
      <sz val="9"/>
      <color theme="1"/>
      <name val="Sylfaen"/>
      <family val="1"/>
    </font>
    <font>
      <sz val="11"/>
      <color theme="1"/>
      <name val="Calibri"/>
      <family val="2"/>
      <scheme val="minor"/>
    </font>
    <font>
      <sz val="11"/>
      <color rgb="FFFF0000"/>
      <name val="Calibri"/>
      <family val="2"/>
      <scheme val="minor"/>
    </font>
    <font>
      <sz val="12"/>
      <color theme="1"/>
      <name val="Calibri"/>
      <family val="2"/>
      <scheme val="minor"/>
    </font>
    <font>
      <b/>
      <sz val="10"/>
      <color theme="1"/>
      <name val="Sylfaen"/>
      <family val="1"/>
    </font>
    <font>
      <sz val="10"/>
      <color theme="1"/>
      <name val="Sylfaen"/>
      <family val="1"/>
    </font>
    <font>
      <sz val="10"/>
      <color rgb="FFFF0000"/>
      <name val="Sylfaen"/>
      <family val="1"/>
    </font>
    <font>
      <sz val="14"/>
      <color theme="1"/>
      <name val="Calibri"/>
      <family val="2"/>
      <scheme val="minor"/>
    </font>
    <font>
      <sz val="11"/>
      <name val="Arial"/>
      <family val="2"/>
    </font>
    <font>
      <sz val="11"/>
      <name val="Arial"/>
      <family val="2"/>
      <charset val="204"/>
    </font>
  </fonts>
  <fills count="8">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rgb="FFFFFF00"/>
        <bgColor indexed="64"/>
      </patternFill>
    </fill>
  </fills>
  <borders count="19">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113">
    <xf numFmtId="0" fontId="0" fillId="0" borderId="0" xfId="0"/>
    <xf numFmtId="0" fontId="2" fillId="0" borderId="1" xfId="0" applyFont="1" applyBorder="1" applyAlignment="1">
      <alignment vertical="center" wrapText="1"/>
    </xf>
    <xf numFmtId="164" fontId="3" fillId="0" borderId="1" xfId="0" applyNumberFormat="1" applyFont="1" applyBorder="1" applyAlignment="1">
      <alignment vertical="center" wrapText="1"/>
    </xf>
    <xf numFmtId="164" fontId="3" fillId="2" borderId="1" xfId="0" applyNumberFormat="1" applyFont="1" applyFill="1" applyBorder="1" applyAlignment="1">
      <alignment vertical="center" wrapText="1"/>
    </xf>
    <xf numFmtId="164" fontId="4" fillId="0" borderId="1" xfId="0" applyNumberFormat="1" applyFont="1" applyBorder="1" applyAlignment="1">
      <alignment vertical="center" wrapText="1"/>
    </xf>
    <xf numFmtId="0" fontId="5" fillId="0" borderId="1" xfId="0" applyFont="1" applyBorder="1" applyAlignment="1">
      <alignment vertical="center" wrapText="1"/>
    </xf>
    <xf numFmtId="164" fontId="4" fillId="2" borderId="1" xfId="0" applyNumberFormat="1" applyFont="1" applyFill="1" applyBorder="1" applyAlignment="1">
      <alignment vertical="center" wrapText="1"/>
    </xf>
    <xf numFmtId="0" fontId="8" fillId="0" borderId="1" xfId="0" applyFont="1" applyBorder="1" applyAlignment="1">
      <alignment vertical="center" wrapText="1"/>
    </xf>
    <xf numFmtId="0" fontId="12" fillId="0" borderId="1" xfId="0" applyFont="1" applyBorder="1" applyAlignment="1">
      <alignment horizontal="left" vertical="center" wrapText="1"/>
    </xf>
    <xf numFmtId="0" fontId="13" fillId="0" borderId="1" xfId="0" applyFont="1" applyFill="1" applyBorder="1" applyAlignment="1">
      <alignment vertical="center" wrapText="1"/>
    </xf>
    <xf numFmtId="164" fontId="4" fillId="3" borderId="1" xfId="0" applyNumberFormat="1" applyFont="1" applyFill="1" applyBorder="1" applyAlignment="1">
      <alignment vertical="center" wrapText="1"/>
    </xf>
    <xf numFmtId="0" fontId="5" fillId="3" borderId="1" xfId="0" applyFont="1" applyFill="1" applyBorder="1" applyAlignment="1">
      <alignment vertical="center" wrapText="1"/>
    </xf>
    <xf numFmtId="0" fontId="14" fillId="3" borderId="1" xfId="0" applyFont="1" applyFill="1" applyBorder="1" applyAlignment="1">
      <alignment horizontal="left" vertical="center" wrapText="1"/>
    </xf>
    <xf numFmtId="0" fontId="8" fillId="3" borderId="1" xfId="0" applyFont="1" applyFill="1" applyBorder="1" applyAlignment="1">
      <alignment horizontal="left" vertical="center" wrapText="1"/>
    </xf>
    <xf numFmtId="164" fontId="17" fillId="0" borderId="1" xfId="0" applyNumberFormat="1" applyFont="1" applyBorder="1" applyAlignment="1">
      <alignment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18" fillId="0" borderId="0" xfId="0" applyFont="1" applyAlignment="1">
      <alignment horizontal="center" vertical="center"/>
    </xf>
    <xf numFmtId="0" fontId="18"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0" fillId="0" borderId="2" xfId="0" applyBorder="1"/>
    <xf numFmtId="0" fontId="0" fillId="0" borderId="2" xfId="0" applyBorder="1" applyAlignment="1">
      <alignment horizontal="center"/>
    </xf>
    <xf numFmtId="0" fontId="1" fillId="0" borderId="2" xfId="0" applyFont="1" applyBorder="1"/>
    <xf numFmtId="0" fontId="1" fillId="0" borderId="2" xfId="0" applyFont="1" applyBorder="1" applyAlignment="1">
      <alignment horizontal="center"/>
    </xf>
    <xf numFmtId="0" fontId="1" fillId="0" borderId="0" xfId="0" applyFont="1"/>
    <xf numFmtId="0" fontId="1" fillId="0" borderId="2" xfId="0" applyFont="1" applyBorder="1" applyAlignment="1">
      <alignment wrapText="1"/>
    </xf>
    <xf numFmtId="0" fontId="1" fillId="0" borderId="2" xfId="1" applyFont="1" applyFill="1" applyBorder="1" applyAlignment="1">
      <alignment vertical="center"/>
    </xf>
    <xf numFmtId="0" fontId="19" fillId="0" borderId="0" xfId="1"/>
    <xf numFmtId="0" fontId="19" fillId="0" borderId="2" xfId="1" applyFill="1" applyBorder="1"/>
    <xf numFmtId="0" fontId="19" fillId="0" borderId="2" xfId="1" applyBorder="1"/>
    <xf numFmtId="0" fontId="1" fillId="0" borderId="2" xfId="1" applyFont="1" applyBorder="1"/>
    <xf numFmtId="0" fontId="18" fillId="0" borderId="2" xfId="1" applyFont="1" applyBorder="1"/>
    <xf numFmtId="0" fontId="18" fillId="0" borderId="0" xfId="1" applyFont="1"/>
    <xf numFmtId="0" fontId="1" fillId="0" borderId="2" xfId="1" applyFont="1" applyBorder="1" applyAlignment="1">
      <alignment wrapText="1"/>
    </xf>
    <xf numFmtId="0" fontId="19" fillId="0" borderId="2" xfId="1" applyFill="1" applyBorder="1" applyAlignment="1">
      <alignment horizontal="left" vertical="center" wrapText="1"/>
    </xf>
    <xf numFmtId="0" fontId="19" fillId="0" borderId="2" xfId="1" applyFill="1" applyBorder="1" applyAlignment="1">
      <alignment horizontal="left" wrapText="1"/>
    </xf>
    <xf numFmtId="0" fontId="19" fillId="0" borderId="2" xfId="1" applyFill="1" applyBorder="1" applyAlignment="1">
      <alignment horizontal="left"/>
    </xf>
    <xf numFmtId="0" fontId="19" fillId="0" borderId="2" xfId="1" applyFill="1" applyBorder="1" applyAlignment="1">
      <alignment wrapText="1"/>
    </xf>
    <xf numFmtId="0" fontId="19" fillId="0" borderId="4" xfId="1" applyFill="1" applyBorder="1" applyAlignment="1">
      <alignment horizontal="left" wrapText="1"/>
    </xf>
    <xf numFmtId="0" fontId="19" fillId="0" borderId="4" xfId="1" applyFill="1" applyBorder="1" applyAlignment="1">
      <alignment wrapText="1"/>
    </xf>
    <xf numFmtId="0" fontId="19" fillId="0" borderId="4" xfId="1" applyFill="1" applyBorder="1" applyAlignment="1">
      <alignment horizontal="left"/>
    </xf>
    <xf numFmtId="0" fontId="19" fillId="0" borderId="2" xfId="1" applyFont="1" applyBorder="1"/>
    <xf numFmtId="0" fontId="19" fillId="0" borderId="2" xfId="1" applyFont="1" applyFill="1" applyBorder="1"/>
    <xf numFmtId="0" fontId="1" fillId="0" borderId="0" xfId="1" applyFont="1"/>
    <xf numFmtId="0" fontId="1" fillId="0" borderId="2" xfId="1" applyFont="1" applyBorder="1" applyAlignment="1">
      <alignment vertical="center"/>
    </xf>
    <xf numFmtId="0" fontId="1" fillId="0" borderId="2" xfId="1" applyFont="1" applyBorder="1" applyAlignment="1">
      <alignment vertical="center" wrapText="1"/>
    </xf>
    <xf numFmtId="0" fontId="1" fillId="0" borderId="0" xfId="1" applyFont="1" applyAlignment="1">
      <alignment vertical="center"/>
    </xf>
    <xf numFmtId="0" fontId="1" fillId="4" borderId="2" xfId="1" applyFont="1" applyFill="1" applyBorder="1" applyAlignment="1">
      <alignment vertical="center" wrapText="1"/>
    </xf>
    <xf numFmtId="0" fontId="1" fillId="0" borderId="2" xfId="1" applyFont="1" applyFill="1" applyBorder="1" applyAlignment="1">
      <alignment vertical="center" wrapText="1"/>
    </xf>
    <xf numFmtId="0" fontId="22" fillId="0" borderId="2" xfId="1" applyFont="1" applyBorder="1" applyAlignment="1">
      <alignment vertical="center"/>
    </xf>
    <xf numFmtId="0" fontId="25" fillId="0" borderId="6" xfId="0" applyFont="1" applyBorder="1" applyAlignment="1">
      <alignment horizontal="center" vertical="center" wrapText="1"/>
    </xf>
    <xf numFmtId="0" fontId="26" fillId="0" borderId="10" xfId="0" applyFont="1" applyBorder="1" applyAlignment="1">
      <alignment horizontal="justify" vertical="center" wrapText="1"/>
    </xf>
    <xf numFmtId="0" fontId="26" fillId="0" borderId="12" xfId="0" applyFont="1" applyBorder="1" applyAlignment="1">
      <alignment horizontal="center" vertical="center" wrapText="1"/>
    </xf>
    <xf numFmtId="0" fontId="27" fillId="0" borderId="12" xfId="0" applyFont="1" applyBorder="1" applyAlignment="1">
      <alignment horizontal="center" vertical="center" wrapText="1"/>
    </xf>
    <xf numFmtId="0" fontId="26" fillId="5" borderId="10" xfId="0" applyFont="1" applyFill="1" applyBorder="1" applyAlignment="1">
      <alignment horizontal="justify" vertical="center" wrapText="1"/>
    </xf>
    <xf numFmtId="0" fontId="26" fillId="5" borderId="12" xfId="0" applyFont="1" applyFill="1" applyBorder="1" applyAlignment="1">
      <alignment horizontal="center" vertical="center" wrapText="1"/>
    </xf>
    <xf numFmtId="0" fontId="26" fillId="5" borderId="7" xfId="0" applyFont="1" applyFill="1" applyBorder="1" applyAlignment="1">
      <alignment horizontal="justify" vertical="center" wrapText="1"/>
    </xf>
    <xf numFmtId="0" fontId="26" fillId="5" borderId="9" xfId="0" applyFont="1" applyFill="1" applyBorder="1" applyAlignment="1">
      <alignment horizontal="center" vertical="center" wrapText="1"/>
    </xf>
    <xf numFmtId="0" fontId="27" fillId="0" borderId="2" xfId="0" applyFont="1" applyBorder="1" applyAlignment="1">
      <alignment horizontal="justify" vertical="center"/>
    </xf>
    <xf numFmtId="0" fontId="27" fillId="0" borderId="2" xfId="0" applyFont="1" applyFill="1" applyBorder="1" applyAlignment="1">
      <alignment horizontal="center" vertical="center" wrapText="1"/>
    </xf>
    <xf numFmtId="0" fontId="1" fillId="6" borderId="2" xfId="0" applyFont="1" applyFill="1" applyBorder="1" applyAlignment="1">
      <alignment wrapText="1"/>
    </xf>
    <xf numFmtId="0" fontId="0" fillId="6" borderId="2" xfId="0" applyFill="1" applyBorder="1"/>
    <xf numFmtId="0" fontId="1" fillId="6" borderId="2" xfId="0" applyFont="1" applyFill="1" applyBorder="1"/>
    <xf numFmtId="0" fontId="26" fillId="0" borderId="0" xfId="0" applyFont="1" applyAlignment="1">
      <alignment vertical="center" wrapText="1"/>
    </xf>
    <xf numFmtId="0" fontId="26" fillId="0" borderId="0" xfId="0" applyFont="1" applyAlignment="1">
      <alignment horizontal="center" vertical="center" wrapText="1"/>
    </xf>
    <xf numFmtId="0" fontId="1" fillId="0" borderId="0" xfId="0" applyFont="1" applyAlignment="1">
      <alignment wrapText="1"/>
    </xf>
    <xf numFmtId="0" fontId="23" fillId="0" borderId="0" xfId="0" applyFont="1"/>
    <xf numFmtId="0" fontId="0" fillId="0" borderId="0" xfId="0" applyAlignment="1">
      <alignment wrapText="1"/>
    </xf>
    <xf numFmtId="0" fontId="25" fillId="0" borderId="0" xfId="0" applyFont="1" applyAlignment="1">
      <alignment vertical="center" wrapText="1"/>
    </xf>
    <xf numFmtId="0" fontId="18" fillId="0" borderId="0" xfId="0" applyFont="1"/>
    <xf numFmtId="0" fontId="0" fillId="7" borderId="2" xfId="0" applyFill="1" applyBorder="1"/>
    <xf numFmtId="0" fontId="18" fillId="0" borderId="2" xfId="1" applyFont="1" applyBorder="1" applyAlignment="1">
      <alignment vertical="center"/>
    </xf>
    <xf numFmtId="0" fontId="18" fillId="0" borderId="2" xfId="0" applyFont="1" applyBorder="1"/>
    <xf numFmtId="0" fontId="28" fillId="0" borderId="0" xfId="0" applyFont="1"/>
    <xf numFmtId="0" fontId="1" fillId="4" borderId="2" xfId="0" applyFont="1" applyFill="1" applyBorder="1"/>
    <xf numFmtId="0" fontId="1" fillId="4" borderId="2" xfId="0" applyFont="1" applyFill="1" applyBorder="1" applyAlignment="1">
      <alignment wrapText="1"/>
    </xf>
    <xf numFmtId="0" fontId="20" fillId="4" borderId="2" xfId="0" applyFont="1" applyFill="1" applyBorder="1"/>
    <xf numFmtId="0" fontId="1" fillId="0" borderId="0" xfId="0" applyFont="1" applyAlignment="1">
      <alignment horizontal="center" vertical="center"/>
    </xf>
    <xf numFmtId="0" fontId="0" fillId="0" borderId="2" xfId="0" applyFill="1" applyBorder="1"/>
    <xf numFmtId="0" fontId="0" fillId="0" borderId="14" xfId="0" applyFill="1" applyBorder="1"/>
    <xf numFmtId="0" fontId="0" fillId="0" borderId="2" xfId="0" applyBorder="1" applyAlignment="1">
      <alignment horizontal="right"/>
    </xf>
    <xf numFmtId="0" fontId="0" fillId="0" borderId="15" xfId="0" applyBorder="1"/>
    <xf numFmtId="0" fontId="0" fillId="0" borderId="15" xfId="0" applyBorder="1" applyAlignment="1">
      <alignment horizontal="right"/>
    </xf>
    <xf numFmtId="0" fontId="0" fillId="0" borderId="16" xfId="0" applyBorder="1"/>
    <xf numFmtId="0" fontId="0" fillId="0" borderId="3" xfId="0" applyBorder="1"/>
    <xf numFmtId="0" fontId="0" fillId="0" borderId="17" xfId="0" applyBorder="1"/>
    <xf numFmtId="0" fontId="0" fillId="0" borderId="18" xfId="0" applyBorder="1"/>
    <xf numFmtId="0" fontId="0" fillId="0" borderId="0" xfId="0" applyBorder="1"/>
    <xf numFmtId="0" fontId="0" fillId="0" borderId="0" xfId="0" applyAlignment="1">
      <alignment horizontal="right"/>
    </xf>
    <xf numFmtId="0" fontId="0" fillId="0" borderId="0" xfId="0" applyAlignment="1">
      <alignment vertical="center"/>
    </xf>
    <xf numFmtId="0" fontId="18" fillId="0" borderId="13" xfId="1" applyFont="1" applyBorder="1" applyAlignment="1">
      <alignment horizontal="center" wrapText="1"/>
    </xf>
    <xf numFmtId="0" fontId="1" fillId="0" borderId="2" xfId="1" applyFont="1" applyFill="1" applyBorder="1" applyAlignment="1">
      <alignment horizontal="center" vertical="center"/>
    </xf>
    <xf numFmtId="0" fontId="1" fillId="0" borderId="2" xfId="1" applyFont="1" applyBorder="1" applyAlignment="1">
      <alignment horizontal="center" vertical="center"/>
    </xf>
    <xf numFmtId="0" fontId="21" fillId="0" borderId="2" xfId="1" applyFont="1" applyBorder="1" applyAlignment="1">
      <alignment horizontal="center" vertical="center" wrapText="1"/>
    </xf>
    <xf numFmtId="0" fontId="25" fillId="0" borderId="0" xfId="0" applyFont="1" applyAlignment="1">
      <alignment horizontal="justify" vertical="center" wrapText="1"/>
    </xf>
    <xf numFmtId="0" fontId="25"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25"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164" fontId="4" fillId="0" borderId="1" xfId="0" applyNumberFormat="1" applyFont="1" applyFill="1" applyBorder="1" applyAlignment="1">
      <alignment vertical="center" wrapText="1"/>
    </xf>
    <xf numFmtId="0" fontId="29" fillId="0" borderId="1" xfId="0" applyFont="1" applyBorder="1" applyAlignment="1">
      <alignment vertical="center" wrapText="1"/>
    </xf>
    <xf numFmtId="0" fontId="30" fillId="0" borderId="1" xfId="0" applyFont="1" applyBorder="1" applyAlignment="1">
      <alignment vertical="center" wrapText="1"/>
    </xf>
    <xf numFmtId="0" fontId="7" fillId="0" borderId="1" xfId="0" applyFont="1" applyFill="1" applyBorder="1" applyAlignment="1">
      <alignment vertical="center" wrapText="1"/>
    </xf>
    <xf numFmtId="0" fontId="7" fillId="3" borderId="1" xfId="0" applyFont="1" applyFill="1" applyBorder="1" applyAlignment="1">
      <alignment vertical="center" wrapText="1"/>
    </xf>
    <xf numFmtId="0" fontId="1" fillId="0" borderId="0" xfId="0" applyFont="1" applyAlignment="1">
      <alignment horizontal="right"/>
    </xf>
    <xf numFmtId="0" fontId="16" fillId="3" borderId="1" xfId="0" applyFont="1" applyFill="1" applyBorder="1" applyAlignment="1">
      <alignment horizontal="left"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esktop\2012%20wlis%20biujeti\2012%20&#4332;&#4314;&#4312;&#4321;%20&#4321;&#4317;&#4330;&#4312;&#4304;&#4314;&#4323;&#4320;&#4312;%20&#4318;&#4320;&#4317;&#4306;&#4320;&#4304;&#4315;&#4308;&#4305;&#4312;&#4321;%20&#4305;&#4312;&#4323;&#4335;&#4308;&#4322;&#431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gvaramadze\Desktop\2021%20&#4305;&#4312;&#4323;&#4335;&#4308;&#4322;&#4312;\&#4332;&#4304;&#4320;&#4307;&#4306;&#4308;&#4316;&#4308;&#4305;&#4312;%20&#4329;&#4309;&#4308;&#4316;&#4312;%20&#4307;&#4304;%20&#4324;&#4312;&#4316;&#4304;&#4316;&#4321;&#4311;&#4304;&#4321;&#4312;%20(&#4318;&#4312;&#4320;&#4309;&#4308;&#4314;&#4312;)01.10.2020&#433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სულ სოციალური პროგრამები"/>
      <sheetName val="საპენსიო უზრ. პოლიტ. შეუცვლელად"/>
      <sheetName val="საპენსიო რეფ. დამატებითი თანხებ"/>
      <sheetName val="სოციალური დახმარება"/>
      <sheetName val="სოციალური რეაბ. და ბავშვზე ზრუნ"/>
      <sheetName val="G&amp;C"/>
      <sheetName val="Food"/>
      <sheetName val="DCare"/>
      <sheetName val="SGH"/>
      <sheetName val="Shelt"/>
      <sheetName val="Akh"/>
      <sheetName val="Psych"/>
      <sheetName val="Comm"/>
      <sheetName val="Recr"/>
      <sheetName val="Ablilt"/>
      <sheetName val="WWII"/>
      <sheetName val="E_Dev"/>
      <sheetName val="E_Diag"/>
      <sheetName val="Surd"/>
      <sheetName val="AIDS_Devices"/>
      <sheetName val="Monit"/>
      <sheetName val="C_2012"/>
      <sheetName val="C_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69">
          <cell r="E69">
            <v>252</v>
          </cell>
        </row>
      </sheetData>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243">
          <cell r="AT10243">
            <v>1800</v>
          </cell>
        </row>
        <row r="10596">
          <cell r="AT10596">
            <v>2800</v>
          </cell>
        </row>
        <row r="10949">
          <cell r="AT10949">
            <v>3600</v>
          </cell>
        </row>
        <row r="11302">
          <cell r="AT11302">
            <v>20</v>
          </cell>
        </row>
        <row r="11655">
          <cell r="AT11655">
            <v>6300</v>
          </cell>
        </row>
        <row r="12008">
          <cell r="AT12008">
            <v>4100</v>
          </cell>
        </row>
        <row r="12361">
          <cell r="AT12361">
            <v>60</v>
          </cell>
        </row>
        <row r="12714">
          <cell r="AT12714">
            <v>600</v>
          </cell>
        </row>
        <row r="13067">
          <cell r="AT13067">
            <v>11000</v>
          </cell>
        </row>
        <row r="13420">
          <cell r="AT13420">
            <v>2700</v>
          </cell>
        </row>
        <row r="13773">
          <cell r="AT13773">
            <v>1000</v>
          </cell>
        </row>
        <row r="14126">
          <cell r="AT14126">
            <v>2500</v>
          </cell>
        </row>
        <row r="14479">
          <cell r="AT14479">
            <v>260</v>
          </cell>
        </row>
        <row r="14832">
          <cell r="AT14832">
            <v>260</v>
          </cell>
        </row>
        <row r="15185">
          <cell r="AT15185">
            <v>930</v>
          </cell>
        </row>
        <row r="15538">
          <cell r="AT15538">
            <v>200</v>
          </cell>
        </row>
        <row r="15891">
          <cell r="AT15891">
            <v>40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tabSelected="1" zoomScale="78" zoomScaleNormal="78" workbookViewId="0">
      <selection activeCell="F15" sqref="F15"/>
    </sheetView>
  </sheetViews>
  <sheetFormatPr defaultRowHeight="15" x14ac:dyDescent="0.25"/>
  <cols>
    <col min="2" max="2" width="26" customWidth="1"/>
    <col min="3" max="3" width="14.5703125" customWidth="1"/>
    <col min="4" max="4" width="16.42578125" customWidth="1"/>
    <col min="5" max="5" width="15.42578125" customWidth="1"/>
    <col min="6" max="6" width="74.7109375" customWidth="1"/>
    <col min="7" max="7" width="9.140625" customWidth="1"/>
  </cols>
  <sheetData>
    <row r="1" spans="1:6" s="17" customFormat="1" ht="39.75" customHeight="1" x14ac:dyDescent="0.25">
      <c r="B1" s="17" t="s">
        <v>30</v>
      </c>
      <c r="C1" s="18" t="s">
        <v>31</v>
      </c>
      <c r="D1" s="18" t="s">
        <v>32</v>
      </c>
      <c r="E1" s="18" t="s">
        <v>33</v>
      </c>
      <c r="F1" s="18" t="s">
        <v>34</v>
      </c>
    </row>
    <row r="2" spans="1:6" ht="45" x14ac:dyDescent="0.25">
      <c r="A2" s="1" t="s">
        <v>0</v>
      </c>
      <c r="B2" s="2" t="s">
        <v>1</v>
      </c>
      <c r="C2" s="2">
        <f>SUM(C3:C19)</f>
        <v>37896.1</v>
      </c>
      <c r="D2" s="3">
        <f>SUM(D3:D19)</f>
        <v>42230</v>
      </c>
      <c r="E2" s="3">
        <f>SUM(E3:E19)</f>
        <v>38170</v>
      </c>
      <c r="F2" s="4"/>
    </row>
    <row r="3" spans="1:6" ht="135" x14ac:dyDescent="0.25">
      <c r="A3" s="1"/>
      <c r="B3" s="5" t="s">
        <v>2</v>
      </c>
      <c r="C3" s="4">
        <v>1300</v>
      </c>
      <c r="D3" s="6">
        <v>1900</v>
      </c>
      <c r="E3" s="6">
        <f>[2]Sheet1!$AT$10243</f>
        <v>1800</v>
      </c>
      <c r="F3" s="7" t="s">
        <v>3</v>
      </c>
    </row>
    <row r="4" spans="1:6" ht="90" x14ac:dyDescent="0.25">
      <c r="A4" s="5"/>
      <c r="B4" s="5" t="s">
        <v>4</v>
      </c>
      <c r="C4" s="4">
        <v>3200</v>
      </c>
      <c r="D4" s="6">
        <v>4200</v>
      </c>
      <c r="E4" s="6">
        <f>[2]Sheet1!$AT$10596</f>
        <v>2800</v>
      </c>
      <c r="F4" s="8" t="s">
        <v>5</v>
      </c>
    </row>
    <row r="5" spans="1:6" ht="45" x14ac:dyDescent="0.25">
      <c r="A5" s="5"/>
      <c r="B5" s="9" t="s">
        <v>6</v>
      </c>
      <c r="C5" s="4">
        <v>3440</v>
      </c>
      <c r="D5" s="106">
        <v>4000</v>
      </c>
      <c r="E5" s="106">
        <f>[2]Sheet1!$AT$10949</f>
        <v>3600</v>
      </c>
      <c r="F5" s="4"/>
    </row>
    <row r="6" spans="1:6" ht="45" x14ac:dyDescent="0.25">
      <c r="A6" s="5"/>
      <c r="B6" s="9" t="s">
        <v>7</v>
      </c>
      <c r="C6" s="4">
        <v>20</v>
      </c>
      <c r="D6" s="10">
        <v>20</v>
      </c>
      <c r="E6" s="10">
        <f>[2]Sheet1!$AT$11302</f>
        <v>20</v>
      </c>
      <c r="F6" s="4"/>
    </row>
    <row r="7" spans="1:6" ht="45" x14ac:dyDescent="0.25">
      <c r="A7" s="5"/>
      <c r="B7" s="5" t="s">
        <v>8</v>
      </c>
      <c r="C7" s="4">
        <v>6300</v>
      </c>
      <c r="D7" s="10">
        <v>6300</v>
      </c>
      <c r="E7" s="10">
        <f>[2]Sheet1!$AT$11655</f>
        <v>6300</v>
      </c>
      <c r="F7" s="8" t="s">
        <v>242</v>
      </c>
    </row>
    <row r="8" spans="1:6" ht="75" x14ac:dyDescent="0.25">
      <c r="A8" s="11"/>
      <c r="B8" s="5" t="s">
        <v>9</v>
      </c>
      <c r="C8" s="4">
        <v>5854.5</v>
      </c>
      <c r="D8" s="10">
        <v>4100</v>
      </c>
      <c r="E8" s="10">
        <f>[2]Sheet1!$AT$12008</f>
        <v>4100</v>
      </c>
      <c r="F8" s="112" t="s">
        <v>243</v>
      </c>
    </row>
    <row r="9" spans="1:6" ht="30" x14ac:dyDescent="0.25">
      <c r="A9" s="5"/>
      <c r="B9" s="5" t="s">
        <v>10</v>
      </c>
      <c r="C9" s="4">
        <v>48</v>
      </c>
      <c r="D9" s="10">
        <v>60</v>
      </c>
      <c r="E9" s="10">
        <f>[2]Sheet1!$AT$12361</f>
        <v>60</v>
      </c>
      <c r="F9" s="13" t="s">
        <v>11</v>
      </c>
    </row>
    <row r="10" spans="1:6" ht="45" x14ac:dyDescent="0.25">
      <c r="A10" s="5"/>
      <c r="B10" s="5" t="s">
        <v>12</v>
      </c>
      <c r="C10" s="4">
        <v>600</v>
      </c>
      <c r="D10" s="6">
        <v>660</v>
      </c>
      <c r="E10" s="6">
        <f>[2]Sheet1!$AT$12714</f>
        <v>600</v>
      </c>
      <c r="F10" s="12" t="s">
        <v>244</v>
      </c>
    </row>
    <row r="11" spans="1:6" ht="165" x14ac:dyDescent="0.25">
      <c r="A11" s="5"/>
      <c r="B11" s="5" t="s">
        <v>13</v>
      </c>
      <c r="C11" s="4">
        <v>9700</v>
      </c>
      <c r="D11" s="6">
        <v>12000</v>
      </c>
      <c r="E11" s="6">
        <f>[2]Sheet1!$AT$13067</f>
        <v>11000</v>
      </c>
      <c r="F11" s="12" t="s">
        <v>14</v>
      </c>
    </row>
    <row r="12" spans="1:6" ht="57" x14ac:dyDescent="0.25">
      <c r="A12" s="5"/>
      <c r="B12" s="5" t="s">
        <v>15</v>
      </c>
      <c r="C12" s="4">
        <v>2600</v>
      </c>
      <c r="D12" s="10">
        <v>2700</v>
      </c>
      <c r="E12" s="10">
        <f>[2]Sheet1!$AT$13420</f>
        <v>2700</v>
      </c>
      <c r="F12" s="12" t="s">
        <v>245</v>
      </c>
    </row>
    <row r="13" spans="1:6" ht="42.75" x14ac:dyDescent="0.25">
      <c r="A13" s="5"/>
      <c r="B13" s="5" t="s">
        <v>16</v>
      </c>
      <c r="C13" s="4">
        <v>1000</v>
      </c>
      <c r="D13" s="10">
        <v>1000</v>
      </c>
      <c r="E13" s="10">
        <f>[2]Sheet1!$AT$13773</f>
        <v>1000</v>
      </c>
      <c r="F13" s="13" t="s">
        <v>17</v>
      </c>
    </row>
    <row r="14" spans="1:6" ht="120" x14ac:dyDescent="0.25">
      <c r="A14" s="5"/>
      <c r="B14" s="5" t="s">
        <v>18</v>
      </c>
      <c r="C14" s="4">
        <v>2830</v>
      </c>
      <c r="D14" s="6">
        <v>3600</v>
      </c>
      <c r="E14" s="6">
        <f>[2]Sheet1!$AT$14126</f>
        <v>2500</v>
      </c>
      <c r="F14" s="12" t="s">
        <v>19</v>
      </c>
    </row>
    <row r="15" spans="1:6" ht="71.25" x14ac:dyDescent="0.25">
      <c r="A15" s="5"/>
      <c r="B15" s="107" t="s">
        <v>20</v>
      </c>
      <c r="C15" s="4">
        <v>252</v>
      </c>
      <c r="D15" s="10">
        <v>260</v>
      </c>
      <c r="E15" s="10">
        <f>[2]Sheet1!$AT$14479</f>
        <v>260</v>
      </c>
      <c r="F15" s="12" t="s">
        <v>21</v>
      </c>
    </row>
    <row r="16" spans="1:6" ht="128.25" x14ac:dyDescent="0.25">
      <c r="A16" s="5"/>
      <c r="B16" s="108" t="s">
        <v>22</v>
      </c>
      <c r="C16" s="4">
        <v>255.5</v>
      </c>
      <c r="D16" s="10">
        <v>260</v>
      </c>
      <c r="E16" s="10">
        <f>[2]Sheet1!$AT$14832</f>
        <v>260</v>
      </c>
      <c r="F16" s="13" t="s">
        <v>23</v>
      </c>
    </row>
    <row r="17" spans="1:6" ht="60" x14ac:dyDescent="0.25">
      <c r="A17" s="5"/>
      <c r="B17" s="109" t="s">
        <v>24</v>
      </c>
      <c r="C17" s="4">
        <v>496.1</v>
      </c>
      <c r="D17" s="10">
        <v>930</v>
      </c>
      <c r="E17" s="10">
        <f>[2]Sheet1!$AT$15185</f>
        <v>930</v>
      </c>
      <c r="F17" s="12" t="s">
        <v>25</v>
      </c>
    </row>
    <row r="18" spans="1:6" ht="90" x14ac:dyDescent="0.25">
      <c r="A18" s="5"/>
      <c r="B18" s="110" t="s">
        <v>26</v>
      </c>
      <c r="C18" s="4">
        <v>0</v>
      </c>
      <c r="D18" s="10">
        <v>200</v>
      </c>
      <c r="E18" s="10">
        <f>[2]Sheet1!$AT$15538</f>
        <v>200</v>
      </c>
      <c r="F18" s="14" t="s">
        <v>27</v>
      </c>
    </row>
    <row r="19" spans="1:6" ht="105" x14ac:dyDescent="0.25">
      <c r="A19" s="5"/>
      <c r="B19" s="110" t="s">
        <v>28</v>
      </c>
      <c r="C19" s="4">
        <v>0</v>
      </c>
      <c r="D19" s="10">
        <v>40</v>
      </c>
      <c r="E19" s="10">
        <f>[2]Sheet1!$AT$15891</f>
        <v>40</v>
      </c>
      <c r="F19" s="14" t="s">
        <v>29</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E12"/>
  <sheetViews>
    <sheetView workbookViewId="0">
      <selection activeCell="G16" sqref="G16"/>
    </sheetView>
  </sheetViews>
  <sheetFormatPr defaultRowHeight="15" x14ac:dyDescent="0.25"/>
  <cols>
    <col min="1" max="1" width="11.42578125" customWidth="1"/>
    <col min="2" max="2" width="12.28515625" customWidth="1"/>
    <col min="3" max="3" width="18" customWidth="1"/>
    <col min="4" max="4" width="12.28515625" customWidth="1"/>
    <col min="5" max="5" width="14.85546875" customWidth="1"/>
  </cols>
  <sheetData>
    <row r="6" spans="1:5" s="78" customFormat="1" ht="30" x14ac:dyDescent="0.25">
      <c r="A6" s="20"/>
      <c r="B6" s="20" t="s">
        <v>80</v>
      </c>
      <c r="C6" s="19" t="s">
        <v>104</v>
      </c>
      <c r="D6" s="20" t="s">
        <v>239</v>
      </c>
      <c r="E6" s="20" t="s">
        <v>240</v>
      </c>
    </row>
    <row r="7" spans="1:5" ht="15.75" x14ac:dyDescent="0.25">
      <c r="A7" s="21"/>
      <c r="B7" s="21" t="s">
        <v>37</v>
      </c>
      <c r="C7" s="21">
        <v>50</v>
      </c>
      <c r="D7" s="21">
        <v>308</v>
      </c>
      <c r="E7" s="73">
        <f>(D7*70)*12+(20*308)*10</f>
        <v>320320</v>
      </c>
    </row>
    <row r="8" spans="1:5" x14ac:dyDescent="0.25">
      <c r="A8" s="21"/>
      <c r="B8" s="21" t="s">
        <v>51</v>
      </c>
      <c r="C8" s="21">
        <v>10</v>
      </c>
      <c r="D8" s="21"/>
      <c r="E8" s="21"/>
    </row>
    <row r="9" spans="1:5" x14ac:dyDescent="0.25">
      <c r="A9" s="21"/>
      <c r="B9" s="21" t="s">
        <v>39</v>
      </c>
      <c r="C9" s="21">
        <v>10</v>
      </c>
      <c r="D9" s="21"/>
      <c r="E9" s="21"/>
    </row>
    <row r="10" spans="1:5" x14ac:dyDescent="0.25">
      <c r="A10" s="21" t="s">
        <v>241</v>
      </c>
      <c r="B10" s="71" t="s">
        <v>52</v>
      </c>
      <c r="C10" s="71">
        <v>10</v>
      </c>
      <c r="D10" s="21"/>
      <c r="E10" s="21"/>
    </row>
    <row r="11" spans="1:5" x14ac:dyDescent="0.25">
      <c r="A11" s="21"/>
      <c r="B11" s="71" t="s">
        <v>46</v>
      </c>
      <c r="C11" s="71">
        <v>10</v>
      </c>
      <c r="D11" s="21"/>
      <c r="E11" s="21"/>
    </row>
    <row r="12" spans="1:5" x14ac:dyDescent="0.25">
      <c r="A12" s="21"/>
      <c r="B12" s="21" t="s">
        <v>61</v>
      </c>
      <c r="C12" s="21">
        <f>SUM(C7:C11)</f>
        <v>90</v>
      </c>
      <c r="D12" s="21"/>
      <c r="E12" s="2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23"/>
  <sheetViews>
    <sheetView topLeftCell="B1" workbookViewId="0">
      <selection activeCell="F23" sqref="F23"/>
    </sheetView>
  </sheetViews>
  <sheetFormatPr defaultRowHeight="15" x14ac:dyDescent="0.25"/>
  <cols>
    <col min="1" max="1" width="24.140625" customWidth="1"/>
    <col min="2" max="2" width="34.28515625" customWidth="1"/>
    <col min="3" max="3" width="23.5703125" customWidth="1"/>
    <col min="4" max="4" width="20.85546875" customWidth="1"/>
    <col min="5" max="5" width="16.42578125" customWidth="1"/>
    <col min="6" max="6" width="20" customWidth="1"/>
    <col min="7" max="7" width="17.140625" customWidth="1"/>
    <col min="8" max="8" width="14.42578125" customWidth="1"/>
  </cols>
  <sheetData>
    <row r="3" spans="1:8" s="15" customFormat="1" ht="45" x14ac:dyDescent="0.25">
      <c r="A3" s="19" t="s">
        <v>35</v>
      </c>
      <c r="B3" s="19" t="s">
        <v>36</v>
      </c>
      <c r="C3" s="19" t="s">
        <v>56</v>
      </c>
      <c r="D3" s="20" t="s">
        <v>57</v>
      </c>
      <c r="E3" s="20" t="s">
        <v>58</v>
      </c>
      <c r="F3" s="20" t="s">
        <v>59</v>
      </c>
      <c r="G3" s="20" t="s">
        <v>60</v>
      </c>
      <c r="H3" s="16" t="s">
        <v>62</v>
      </c>
    </row>
    <row r="4" spans="1:8" x14ac:dyDescent="0.25">
      <c r="A4" s="21" t="s">
        <v>37</v>
      </c>
      <c r="B4" s="22">
        <v>7592</v>
      </c>
      <c r="C4" s="22">
        <v>19</v>
      </c>
      <c r="D4" s="22">
        <f>B4*C4</f>
        <v>144248</v>
      </c>
      <c r="E4" s="22">
        <f>D4*12</f>
        <v>1730976</v>
      </c>
      <c r="F4" s="22">
        <f>(E4*75)/100</f>
        <v>1298232</v>
      </c>
      <c r="G4" s="22"/>
    </row>
    <row r="5" spans="1:8" x14ac:dyDescent="0.25">
      <c r="A5" s="21" t="s">
        <v>38</v>
      </c>
      <c r="B5" s="22">
        <v>2000</v>
      </c>
      <c r="C5" s="22">
        <v>19</v>
      </c>
      <c r="D5" s="22">
        <f t="shared" ref="D5:D23" si="0">B5*C5</f>
        <v>38000</v>
      </c>
      <c r="E5" s="22">
        <f t="shared" ref="E5:E23" si="1">D5*12</f>
        <v>456000</v>
      </c>
      <c r="F5" s="22">
        <f t="shared" ref="F5:F23" si="2">(E5*75)/100</f>
        <v>342000</v>
      </c>
      <c r="G5" s="22"/>
    </row>
    <row r="6" spans="1:8" x14ac:dyDescent="0.25">
      <c r="A6" s="21" t="s">
        <v>39</v>
      </c>
      <c r="B6" s="22">
        <v>560</v>
      </c>
      <c r="C6" s="22">
        <v>19</v>
      </c>
      <c r="D6" s="22">
        <f t="shared" si="0"/>
        <v>10640</v>
      </c>
      <c r="E6" s="22">
        <f t="shared" si="1"/>
        <v>127680</v>
      </c>
      <c r="F6" s="22">
        <f t="shared" si="2"/>
        <v>95760</v>
      </c>
      <c r="G6" s="22"/>
    </row>
    <row r="7" spans="1:8" x14ac:dyDescent="0.25">
      <c r="A7" s="21" t="s">
        <v>40</v>
      </c>
      <c r="B7" s="22">
        <v>120</v>
      </c>
      <c r="C7" s="22">
        <v>19</v>
      </c>
      <c r="D7" s="22">
        <f t="shared" si="0"/>
        <v>2280</v>
      </c>
      <c r="E7" s="22">
        <f t="shared" si="1"/>
        <v>27360</v>
      </c>
      <c r="F7" s="22">
        <f t="shared" si="2"/>
        <v>20520</v>
      </c>
      <c r="G7" s="22"/>
    </row>
    <row r="8" spans="1:8" x14ac:dyDescent="0.25">
      <c r="A8" s="21" t="s">
        <v>41</v>
      </c>
      <c r="B8" s="22">
        <v>604</v>
      </c>
      <c r="C8" s="22">
        <v>19</v>
      </c>
      <c r="D8" s="22">
        <f t="shared" si="0"/>
        <v>11476</v>
      </c>
      <c r="E8" s="22">
        <f t="shared" si="1"/>
        <v>137712</v>
      </c>
      <c r="F8" s="22">
        <f t="shared" si="2"/>
        <v>103284</v>
      </c>
      <c r="G8" s="22"/>
    </row>
    <row r="9" spans="1:8" x14ac:dyDescent="0.25">
      <c r="A9" s="21" t="s">
        <v>42</v>
      </c>
      <c r="B9" s="22">
        <v>760</v>
      </c>
      <c r="C9" s="22">
        <v>19</v>
      </c>
      <c r="D9" s="22">
        <f t="shared" si="0"/>
        <v>14440</v>
      </c>
      <c r="E9" s="22">
        <f t="shared" si="1"/>
        <v>173280</v>
      </c>
      <c r="F9" s="22">
        <f t="shared" si="2"/>
        <v>129960</v>
      </c>
      <c r="G9" s="22"/>
    </row>
    <row r="10" spans="1:8" x14ac:dyDescent="0.25">
      <c r="A10" s="21" t="s">
        <v>43</v>
      </c>
      <c r="B10" s="22">
        <v>336</v>
      </c>
      <c r="C10" s="22">
        <v>19</v>
      </c>
      <c r="D10" s="22">
        <f t="shared" si="0"/>
        <v>6384</v>
      </c>
      <c r="E10" s="22">
        <f t="shared" si="1"/>
        <v>76608</v>
      </c>
      <c r="F10" s="22">
        <f t="shared" si="2"/>
        <v>57456</v>
      </c>
      <c r="G10" s="22"/>
    </row>
    <row r="11" spans="1:8" x14ac:dyDescent="0.25">
      <c r="A11" s="21" t="s">
        <v>44</v>
      </c>
      <c r="B11" s="22">
        <v>160</v>
      </c>
      <c r="C11" s="22">
        <v>19</v>
      </c>
      <c r="D11" s="22">
        <f t="shared" si="0"/>
        <v>3040</v>
      </c>
      <c r="E11" s="22">
        <f t="shared" si="1"/>
        <v>36480</v>
      </c>
      <c r="F11" s="22">
        <f t="shared" si="2"/>
        <v>27360</v>
      </c>
      <c r="G11" s="22"/>
    </row>
    <row r="12" spans="1:8" x14ac:dyDescent="0.25">
      <c r="A12" s="21" t="s">
        <v>45</v>
      </c>
      <c r="B12" s="22">
        <v>880</v>
      </c>
      <c r="C12" s="22">
        <v>19</v>
      </c>
      <c r="D12" s="22">
        <f t="shared" si="0"/>
        <v>16720</v>
      </c>
      <c r="E12" s="22">
        <f t="shared" si="1"/>
        <v>200640</v>
      </c>
      <c r="F12" s="22">
        <f t="shared" si="2"/>
        <v>150480</v>
      </c>
      <c r="G12" s="22"/>
    </row>
    <row r="13" spans="1:8" x14ac:dyDescent="0.25">
      <c r="A13" s="21" t="s">
        <v>46</v>
      </c>
      <c r="B13" s="22">
        <v>320</v>
      </c>
      <c r="C13" s="22">
        <v>19</v>
      </c>
      <c r="D13" s="22">
        <f t="shared" si="0"/>
        <v>6080</v>
      </c>
      <c r="E13" s="22">
        <f t="shared" si="1"/>
        <v>72960</v>
      </c>
      <c r="F13" s="22">
        <f t="shared" si="2"/>
        <v>54720</v>
      </c>
      <c r="G13" s="22"/>
    </row>
    <row r="14" spans="1:8" x14ac:dyDescent="0.25">
      <c r="A14" s="21" t="s">
        <v>47</v>
      </c>
      <c r="B14" s="22">
        <v>800</v>
      </c>
      <c r="C14" s="22">
        <v>19</v>
      </c>
      <c r="D14" s="22">
        <f t="shared" si="0"/>
        <v>15200</v>
      </c>
      <c r="E14" s="22">
        <f t="shared" si="1"/>
        <v>182400</v>
      </c>
      <c r="F14" s="22">
        <f t="shared" si="2"/>
        <v>136800</v>
      </c>
      <c r="G14" s="22"/>
    </row>
    <row r="15" spans="1:8" x14ac:dyDescent="0.25">
      <c r="A15" s="21" t="s">
        <v>48</v>
      </c>
      <c r="B15" s="22">
        <v>320</v>
      </c>
      <c r="C15" s="22">
        <v>19</v>
      </c>
      <c r="D15" s="22">
        <f t="shared" si="0"/>
        <v>6080</v>
      </c>
      <c r="E15" s="22">
        <f t="shared" si="1"/>
        <v>72960</v>
      </c>
      <c r="F15" s="22">
        <f t="shared" si="2"/>
        <v>54720</v>
      </c>
      <c r="G15" s="22"/>
    </row>
    <row r="16" spans="1:8" x14ac:dyDescent="0.25">
      <c r="A16" s="21" t="s">
        <v>49</v>
      </c>
      <c r="B16" s="22">
        <v>368</v>
      </c>
      <c r="C16" s="22">
        <v>19</v>
      </c>
      <c r="D16" s="22">
        <f t="shared" si="0"/>
        <v>6992</v>
      </c>
      <c r="E16" s="22">
        <f t="shared" si="1"/>
        <v>83904</v>
      </c>
      <c r="F16" s="22">
        <f t="shared" si="2"/>
        <v>62928</v>
      </c>
      <c r="G16" s="22"/>
    </row>
    <row r="17" spans="1:7" x14ac:dyDescent="0.25">
      <c r="A17" s="21" t="s">
        <v>50</v>
      </c>
      <c r="B17" s="22">
        <v>80</v>
      </c>
      <c r="C17" s="22">
        <v>19</v>
      </c>
      <c r="D17" s="22">
        <f t="shared" si="0"/>
        <v>1520</v>
      </c>
      <c r="E17" s="22">
        <f t="shared" si="1"/>
        <v>18240</v>
      </c>
      <c r="F17" s="22">
        <f t="shared" si="2"/>
        <v>13680</v>
      </c>
      <c r="G17" s="22"/>
    </row>
    <row r="18" spans="1:7" x14ac:dyDescent="0.25">
      <c r="A18" s="21" t="s">
        <v>51</v>
      </c>
      <c r="B18" s="22">
        <v>960</v>
      </c>
      <c r="C18" s="22">
        <v>19</v>
      </c>
      <c r="D18" s="22">
        <f t="shared" si="0"/>
        <v>18240</v>
      </c>
      <c r="E18" s="22">
        <f t="shared" si="1"/>
        <v>218880</v>
      </c>
      <c r="F18" s="22">
        <f t="shared" si="2"/>
        <v>164160</v>
      </c>
      <c r="G18" s="22"/>
    </row>
    <row r="19" spans="1:7" x14ac:dyDescent="0.25">
      <c r="A19" s="21" t="s">
        <v>52</v>
      </c>
      <c r="B19" s="22">
        <v>80</v>
      </c>
      <c r="C19" s="22">
        <v>19</v>
      </c>
      <c r="D19" s="22">
        <f t="shared" si="0"/>
        <v>1520</v>
      </c>
      <c r="E19" s="22">
        <f t="shared" si="1"/>
        <v>18240</v>
      </c>
      <c r="F19" s="22">
        <f t="shared" si="2"/>
        <v>13680</v>
      </c>
      <c r="G19" s="22"/>
    </row>
    <row r="20" spans="1:7" x14ac:dyDescent="0.25">
      <c r="A20" s="21" t="s">
        <v>53</v>
      </c>
      <c r="B20" s="22">
        <v>80</v>
      </c>
      <c r="C20" s="22">
        <v>19</v>
      </c>
      <c r="D20" s="22">
        <f t="shared" si="0"/>
        <v>1520</v>
      </c>
      <c r="E20" s="22">
        <f t="shared" si="1"/>
        <v>18240</v>
      </c>
      <c r="F20" s="22">
        <f t="shared" si="2"/>
        <v>13680</v>
      </c>
      <c r="G20" s="22"/>
    </row>
    <row r="21" spans="1:7" x14ac:dyDescent="0.25">
      <c r="A21" s="21" t="s">
        <v>54</v>
      </c>
      <c r="B21" s="22">
        <v>80</v>
      </c>
      <c r="C21" s="22">
        <v>19</v>
      </c>
      <c r="D21" s="22">
        <f t="shared" si="0"/>
        <v>1520</v>
      </c>
      <c r="E21" s="22">
        <f t="shared" si="1"/>
        <v>18240</v>
      </c>
      <c r="F21" s="22">
        <f t="shared" si="2"/>
        <v>13680</v>
      </c>
      <c r="G21" s="22"/>
    </row>
    <row r="22" spans="1:7" x14ac:dyDescent="0.25">
      <c r="A22" s="21" t="s">
        <v>55</v>
      </c>
      <c r="B22" s="22">
        <v>400</v>
      </c>
      <c r="C22" s="22">
        <v>19</v>
      </c>
      <c r="D22" s="22">
        <f t="shared" si="0"/>
        <v>7600</v>
      </c>
      <c r="E22" s="22">
        <f t="shared" si="1"/>
        <v>91200</v>
      </c>
      <c r="F22" s="22">
        <f t="shared" si="2"/>
        <v>68400</v>
      </c>
      <c r="G22" s="22"/>
    </row>
    <row r="23" spans="1:7" s="25" customFormat="1" x14ac:dyDescent="0.25">
      <c r="A23" s="23" t="s">
        <v>61</v>
      </c>
      <c r="B23" s="24">
        <v>16500</v>
      </c>
      <c r="C23" s="24">
        <v>19</v>
      </c>
      <c r="D23" s="24">
        <f t="shared" si="0"/>
        <v>313500</v>
      </c>
      <c r="E23" s="24">
        <f t="shared" si="1"/>
        <v>3762000</v>
      </c>
      <c r="F23" s="24">
        <f t="shared" si="2"/>
        <v>2821500</v>
      </c>
      <c r="G23" s="2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13"/>
  <sheetViews>
    <sheetView workbookViewId="0">
      <selection activeCell="E7" sqref="E7"/>
    </sheetView>
  </sheetViews>
  <sheetFormatPr defaultRowHeight="15" x14ac:dyDescent="0.25"/>
  <cols>
    <col min="1" max="1" width="41.85546875" customWidth="1"/>
    <col min="2" max="3" width="19.140625" customWidth="1"/>
    <col min="4" max="4" width="18.140625" customWidth="1"/>
    <col min="5" max="5" width="18.42578125" customWidth="1"/>
    <col min="6" max="6" width="16" customWidth="1"/>
    <col min="7" max="7" width="12.28515625" customWidth="1"/>
    <col min="9" max="9" width="13.42578125" customWidth="1"/>
    <col min="10" max="10" width="11.5703125" customWidth="1"/>
  </cols>
  <sheetData>
    <row r="3" spans="1:10" s="25" customFormat="1" ht="45" x14ac:dyDescent="0.25">
      <c r="A3" s="23" t="s">
        <v>63</v>
      </c>
      <c r="B3" s="26" t="s">
        <v>66</v>
      </c>
      <c r="C3" s="26" t="s">
        <v>69</v>
      </c>
      <c r="D3" s="26" t="s">
        <v>70</v>
      </c>
      <c r="E3" s="61" t="s">
        <v>71</v>
      </c>
      <c r="F3" s="61" t="s">
        <v>72</v>
      </c>
      <c r="G3" s="61" t="s">
        <v>73</v>
      </c>
      <c r="H3" s="61" t="s">
        <v>74</v>
      </c>
      <c r="I3" s="61" t="s">
        <v>75</v>
      </c>
      <c r="J3" s="25" t="s">
        <v>106</v>
      </c>
    </row>
    <row r="4" spans="1:10" x14ac:dyDescent="0.25">
      <c r="A4" s="21" t="s">
        <v>64</v>
      </c>
      <c r="B4" s="21">
        <v>649</v>
      </c>
      <c r="C4" s="21">
        <v>8</v>
      </c>
      <c r="D4" s="21">
        <v>168</v>
      </c>
      <c r="E4" s="62">
        <v>10</v>
      </c>
      <c r="F4" s="62">
        <f>E4*21</f>
        <v>210</v>
      </c>
      <c r="G4" s="62">
        <f>F4*B4</f>
        <v>136290</v>
      </c>
      <c r="H4" s="62">
        <f>G4*12</f>
        <v>1635480</v>
      </c>
      <c r="I4" s="62"/>
    </row>
    <row r="5" spans="1:10" x14ac:dyDescent="0.25">
      <c r="A5" s="21" t="s">
        <v>65</v>
      </c>
      <c r="B5" s="21">
        <v>1082</v>
      </c>
      <c r="C5" s="21">
        <v>16</v>
      </c>
      <c r="D5" s="21">
        <v>336</v>
      </c>
      <c r="E5" s="62">
        <v>18</v>
      </c>
      <c r="F5" s="62">
        <f>E5*21</f>
        <v>378</v>
      </c>
      <c r="G5" s="62">
        <f>F5*B5</f>
        <v>408996</v>
      </c>
      <c r="H5" s="62">
        <f t="shared" ref="H5:H7" si="0">G5*12</f>
        <v>4907952</v>
      </c>
      <c r="I5" s="62"/>
    </row>
    <row r="6" spans="1:10" x14ac:dyDescent="0.25">
      <c r="A6" s="21" t="s">
        <v>67</v>
      </c>
      <c r="B6" s="21">
        <v>811</v>
      </c>
      <c r="C6" s="21">
        <v>16</v>
      </c>
      <c r="D6" s="21">
        <v>336</v>
      </c>
      <c r="E6" s="62">
        <v>18</v>
      </c>
      <c r="F6" s="62">
        <f>E6*21</f>
        <v>378</v>
      </c>
      <c r="G6" s="62">
        <f>F6*B6</f>
        <v>306558</v>
      </c>
      <c r="H6" s="62">
        <f t="shared" si="0"/>
        <v>3678696</v>
      </c>
      <c r="I6" s="62"/>
    </row>
    <row r="7" spans="1:10" x14ac:dyDescent="0.25">
      <c r="A7" s="21" t="s">
        <v>68</v>
      </c>
      <c r="B7" s="21">
        <v>68</v>
      </c>
      <c r="C7" s="21">
        <v>25</v>
      </c>
      <c r="D7" s="21">
        <v>525</v>
      </c>
      <c r="E7" s="62">
        <v>29</v>
      </c>
      <c r="F7" s="62">
        <f>E7*21</f>
        <v>609</v>
      </c>
      <c r="G7" s="62">
        <f>F7*B7</f>
        <v>41412</v>
      </c>
      <c r="H7" s="62">
        <f t="shared" si="0"/>
        <v>496944</v>
      </c>
      <c r="I7" s="62"/>
    </row>
    <row r="8" spans="1:10" s="25" customFormat="1" ht="15.75" x14ac:dyDescent="0.25">
      <c r="A8" s="23" t="s">
        <v>61</v>
      </c>
      <c r="B8" s="23">
        <f>SUM(B4:B7)</f>
        <v>2610</v>
      </c>
      <c r="C8" s="23"/>
      <c r="D8" s="23"/>
      <c r="E8" s="63"/>
      <c r="F8" s="63"/>
      <c r="G8" s="63">
        <f>SUM(G4:G7)</f>
        <v>893256</v>
      </c>
      <c r="H8" s="63">
        <f>SUM(H4:H7)</f>
        <v>10719072</v>
      </c>
      <c r="I8" s="63">
        <f>(H8*60)/100</f>
        <v>6431443.2000000002</v>
      </c>
      <c r="J8" s="70">
        <f>I8+F13</f>
        <v>6469243.2000000002</v>
      </c>
    </row>
    <row r="12" spans="1:10" ht="30" x14ac:dyDescent="0.25">
      <c r="A12" s="26" t="s">
        <v>199</v>
      </c>
      <c r="B12" s="26" t="s">
        <v>66</v>
      </c>
      <c r="C12" s="26" t="s">
        <v>69</v>
      </c>
      <c r="D12" s="26" t="s">
        <v>70</v>
      </c>
      <c r="E12" s="61" t="s">
        <v>73</v>
      </c>
      <c r="F12" s="61" t="s">
        <v>200</v>
      </c>
    </row>
    <row r="13" spans="1:10" x14ac:dyDescent="0.25">
      <c r="A13" s="21"/>
      <c r="B13" s="21">
        <v>10</v>
      </c>
      <c r="C13" s="21">
        <v>20</v>
      </c>
      <c r="D13" s="21">
        <f>C13*21</f>
        <v>420</v>
      </c>
      <c r="E13" s="21">
        <f>B13*D13</f>
        <v>4200</v>
      </c>
      <c r="F13" s="21">
        <f>E13*9</f>
        <v>37800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A9" sqref="A9:XFD9"/>
    </sheetView>
  </sheetViews>
  <sheetFormatPr defaultRowHeight="15" x14ac:dyDescent="0.25"/>
  <cols>
    <col min="2" max="2" width="18.28515625" customWidth="1"/>
    <col min="5" max="5" width="18.5703125" customWidth="1"/>
    <col min="7" max="7" width="9" customWidth="1"/>
    <col min="8" max="8" width="18.42578125" customWidth="1"/>
  </cols>
  <sheetData>
    <row r="1" spans="1:14" x14ac:dyDescent="0.25">
      <c r="C1" s="21" t="s">
        <v>76</v>
      </c>
      <c r="D1" t="s">
        <v>211</v>
      </c>
      <c r="E1" s="21" t="s">
        <v>212</v>
      </c>
      <c r="F1" s="79" t="s">
        <v>76</v>
      </c>
      <c r="G1" s="80" t="s">
        <v>211</v>
      </c>
      <c r="H1" s="80" t="s">
        <v>213</v>
      </c>
    </row>
    <row r="2" spans="1:14" x14ac:dyDescent="0.25">
      <c r="A2" s="21" t="s">
        <v>214</v>
      </c>
      <c r="B2" s="21" t="s">
        <v>215</v>
      </c>
      <c r="C2" s="81">
        <v>720</v>
      </c>
      <c r="D2" s="21">
        <v>500</v>
      </c>
      <c r="E2" s="81" t="s">
        <v>216</v>
      </c>
      <c r="F2" s="21">
        <v>720</v>
      </c>
      <c r="G2" s="21">
        <v>470</v>
      </c>
      <c r="H2" s="81" t="s">
        <v>217</v>
      </c>
      <c r="I2" s="21" t="s">
        <v>218</v>
      </c>
      <c r="J2" s="21"/>
      <c r="K2" s="21"/>
      <c r="L2" s="21"/>
      <c r="M2" s="21" t="s">
        <v>219</v>
      </c>
      <c r="N2" s="21"/>
    </row>
    <row r="3" spans="1:14" x14ac:dyDescent="0.25">
      <c r="B3" s="21" t="s">
        <v>220</v>
      </c>
      <c r="C3" s="81"/>
      <c r="D3" s="21"/>
      <c r="E3" s="81"/>
      <c r="F3" s="21">
        <v>2650</v>
      </c>
      <c r="G3" s="21">
        <v>30</v>
      </c>
      <c r="H3" s="81" t="s">
        <v>221</v>
      </c>
    </row>
    <row r="4" spans="1:14" x14ac:dyDescent="0.25">
      <c r="B4" s="21" t="s">
        <v>222</v>
      </c>
      <c r="C4" s="81" t="s">
        <v>223</v>
      </c>
      <c r="D4" s="21">
        <v>120</v>
      </c>
      <c r="E4" s="81" t="s">
        <v>224</v>
      </c>
      <c r="F4" s="21">
        <v>4785</v>
      </c>
      <c r="G4" s="21">
        <v>120</v>
      </c>
      <c r="H4" s="81" t="s">
        <v>224</v>
      </c>
    </row>
    <row r="5" spans="1:14" x14ac:dyDescent="0.25">
      <c r="A5" s="21" t="s">
        <v>225</v>
      </c>
      <c r="B5" s="21"/>
      <c r="C5" s="81"/>
      <c r="D5" s="21"/>
      <c r="E5" s="81" t="s">
        <v>226</v>
      </c>
      <c r="F5" s="21"/>
      <c r="G5" s="21"/>
      <c r="H5" s="81">
        <v>2716700</v>
      </c>
    </row>
    <row r="6" spans="1:14" x14ac:dyDescent="0.25">
      <c r="B6" s="82" t="s">
        <v>227</v>
      </c>
      <c r="C6" s="83">
        <v>280</v>
      </c>
      <c r="D6" s="21"/>
      <c r="E6" s="81"/>
      <c r="F6" s="21"/>
      <c r="G6" s="21"/>
      <c r="H6" s="21"/>
    </row>
    <row r="7" spans="1:14" x14ac:dyDescent="0.25">
      <c r="A7" s="82" t="s">
        <v>228</v>
      </c>
      <c r="B7" s="84" t="s">
        <v>229</v>
      </c>
      <c r="C7" s="81">
        <v>270</v>
      </c>
      <c r="D7" s="21">
        <v>1400</v>
      </c>
      <c r="E7" s="81" t="s">
        <v>230</v>
      </c>
      <c r="F7" s="21">
        <v>270</v>
      </c>
      <c r="G7" s="21">
        <v>1060</v>
      </c>
      <c r="H7" s="81" t="s">
        <v>231</v>
      </c>
      <c r="I7" s="21" t="s">
        <v>218</v>
      </c>
      <c r="J7" s="21"/>
      <c r="K7" s="21" t="s">
        <v>232</v>
      </c>
      <c r="L7" s="21"/>
      <c r="M7" s="85" t="s">
        <v>233</v>
      </c>
      <c r="N7" s="84"/>
    </row>
    <row r="8" spans="1:14" x14ac:dyDescent="0.25">
      <c r="A8" s="86" t="s">
        <v>234</v>
      </c>
      <c r="B8" s="87" t="s">
        <v>235</v>
      </c>
      <c r="C8" s="81"/>
      <c r="D8" s="21"/>
      <c r="E8" s="81"/>
      <c r="F8" s="21">
        <v>900</v>
      </c>
      <c r="G8" s="21">
        <v>100</v>
      </c>
      <c r="H8" s="81" t="s">
        <v>236</v>
      </c>
    </row>
    <row r="9" spans="1:14" x14ac:dyDescent="0.25">
      <c r="A9" s="86" t="s">
        <v>77</v>
      </c>
      <c r="B9" s="21"/>
      <c r="C9" s="81">
        <v>300</v>
      </c>
      <c r="D9" s="21">
        <v>40</v>
      </c>
      <c r="E9" s="81" t="s">
        <v>237</v>
      </c>
      <c r="F9" s="21">
        <v>300</v>
      </c>
      <c r="G9" s="21">
        <v>50</v>
      </c>
      <c r="H9" s="81">
        <v>15000</v>
      </c>
    </row>
    <row r="10" spans="1:14" x14ac:dyDescent="0.25">
      <c r="C10" s="88"/>
      <c r="D10" s="88"/>
      <c r="H10" s="111" t="s">
        <v>238</v>
      </c>
    </row>
    <row r="13" spans="1:14" x14ac:dyDescent="0.25">
      <c r="J13" s="89"/>
    </row>
    <row r="14" spans="1:14" x14ac:dyDescent="0.25">
      <c r="F14" s="90"/>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J25"/>
  <sheetViews>
    <sheetView workbookViewId="0">
      <selection activeCell="J18" sqref="J18"/>
    </sheetView>
  </sheetViews>
  <sheetFormatPr defaultRowHeight="15" x14ac:dyDescent="0.25"/>
  <cols>
    <col min="1" max="1" width="9.140625" style="28"/>
    <col min="2" max="2" width="22.42578125" style="28" customWidth="1"/>
    <col min="3" max="3" width="16.28515625" style="28" customWidth="1"/>
    <col min="4" max="4" width="13.42578125" style="28" customWidth="1"/>
    <col min="5" max="5" width="11.5703125" style="28" customWidth="1"/>
    <col min="6" max="6" width="10.28515625" style="28" customWidth="1"/>
    <col min="7" max="9" width="9.140625" style="28"/>
    <col min="10" max="10" width="14.5703125" style="28" customWidth="1"/>
    <col min="11" max="16384" width="9.140625" style="28"/>
  </cols>
  <sheetData>
    <row r="4" spans="2:10" ht="15" customHeight="1" x14ac:dyDescent="0.25">
      <c r="B4" s="94" t="s">
        <v>79</v>
      </c>
      <c r="C4" s="94" t="s">
        <v>80</v>
      </c>
      <c r="D4" s="94" t="s">
        <v>81</v>
      </c>
      <c r="E4" s="94" t="s">
        <v>82</v>
      </c>
      <c r="F4" s="92" t="s">
        <v>83</v>
      </c>
      <c r="G4" s="92"/>
      <c r="H4" s="93" t="s">
        <v>78</v>
      </c>
      <c r="I4" s="93"/>
      <c r="J4" s="91" t="s">
        <v>210</v>
      </c>
    </row>
    <row r="5" spans="2:10" ht="30" customHeight="1" x14ac:dyDescent="0.25">
      <c r="B5" s="94"/>
      <c r="C5" s="94"/>
      <c r="D5" s="94"/>
      <c r="E5" s="94"/>
      <c r="F5" s="92"/>
      <c r="G5" s="92"/>
      <c r="H5" s="93"/>
      <c r="I5" s="93"/>
      <c r="J5" s="91"/>
    </row>
    <row r="6" spans="2:10" ht="15.75" x14ac:dyDescent="0.25">
      <c r="B6" s="42"/>
      <c r="C6" s="42" t="s">
        <v>84</v>
      </c>
      <c r="D6" s="42" t="s">
        <v>38</v>
      </c>
      <c r="E6" s="42">
        <v>15</v>
      </c>
      <c r="F6" s="42">
        <v>80</v>
      </c>
      <c r="G6" s="42">
        <v>19</v>
      </c>
      <c r="H6" s="30">
        <v>80</v>
      </c>
      <c r="I6" s="30">
        <v>21</v>
      </c>
      <c r="J6" s="33"/>
    </row>
    <row r="7" spans="2:10" ht="15.75" x14ac:dyDescent="0.25">
      <c r="B7" s="42"/>
      <c r="C7" s="42" t="s">
        <v>37</v>
      </c>
      <c r="D7" s="42" t="s">
        <v>37</v>
      </c>
      <c r="E7" s="42">
        <v>48</v>
      </c>
      <c r="F7" s="42">
        <v>4</v>
      </c>
      <c r="G7" s="42">
        <v>30</v>
      </c>
      <c r="H7" s="30">
        <v>4</v>
      </c>
      <c r="I7" s="30">
        <v>30</v>
      </c>
      <c r="J7" s="33"/>
    </row>
    <row r="8" spans="2:10" ht="15.75" x14ac:dyDescent="0.25">
      <c r="B8" s="42"/>
      <c r="C8" s="42" t="s">
        <v>85</v>
      </c>
      <c r="D8" s="42" t="s">
        <v>86</v>
      </c>
      <c r="E8" s="42">
        <v>10</v>
      </c>
      <c r="F8" s="42">
        <v>4</v>
      </c>
      <c r="G8" s="42">
        <v>20</v>
      </c>
      <c r="H8" s="30">
        <v>4</v>
      </c>
      <c r="I8" s="30">
        <v>21</v>
      </c>
      <c r="J8" s="33"/>
    </row>
    <row r="9" spans="2:10" ht="15.75" x14ac:dyDescent="0.25">
      <c r="B9" s="42"/>
      <c r="C9" s="43" t="s">
        <v>37</v>
      </c>
      <c r="D9" s="43" t="s">
        <v>37</v>
      </c>
      <c r="E9" s="42">
        <v>15</v>
      </c>
      <c r="F9" s="42"/>
      <c r="G9" s="42"/>
      <c r="H9" s="30"/>
      <c r="I9" s="30"/>
      <c r="J9" s="33"/>
    </row>
    <row r="10" spans="2:10" s="33" customFormat="1" ht="15.75" x14ac:dyDescent="0.25">
      <c r="B10" s="32" t="s">
        <v>101</v>
      </c>
      <c r="C10" s="32"/>
      <c r="D10" s="32"/>
      <c r="E10" s="32"/>
      <c r="F10" s="32">
        <f>(F6*G6)+(F7*G7)+(F8*G8)</f>
        <v>1720</v>
      </c>
      <c r="G10" s="32"/>
      <c r="H10" s="32">
        <f>(H6*I6)+(H7*I7)+(H8*I8)</f>
        <v>1884</v>
      </c>
      <c r="I10" s="32"/>
    </row>
    <row r="11" spans="2:10" ht="15.75" x14ac:dyDescent="0.25">
      <c r="B11" s="32" t="s">
        <v>102</v>
      </c>
      <c r="C11" s="32"/>
      <c r="D11" s="32"/>
      <c r="E11" s="32"/>
      <c r="F11" s="32">
        <f>F10*365</f>
        <v>627800</v>
      </c>
      <c r="G11" s="32"/>
      <c r="H11" s="31">
        <f>H10*365</f>
        <v>687660</v>
      </c>
      <c r="I11" s="31"/>
      <c r="J11" s="33">
        <f>(H11*96)/100</f>
        <v>660153.59999999998</v>
      </c>
    </row>
    <row r="20" spans="2:5" ht="90" x14ac:dyDescent="0.25">
      <c r="B20" s="31" t="s">
        <v>87</v>
      </c>
      <c r="C20" s="31" t="s">
        <v>88</v>
      </c>
      <c r="D20" s="34" t="s">
        <v>89</v>
      </c>
      <c r="E20" s="34" t="s">
        <v>90</v>
      </c>
    </row>
    <row r="21" spans="2:5" ht="52.5" customHeight="1" x14ac:dyDescent="0.25">
      <c r="B21" s="35" t="s">
        <v>91</v>
      </c>
      <c r="C21" s="35" t="s">
        <v>38</v>
      </c>
      <c r="D21" s="36" t="s">
        <v>92</v>
      </c>
      <c r="E21" s="37">
        <v>15</v>
      </c>
    </row>
    <row r="22" spans="2:5" ht="57" customHeight="1" x14ac:dyDescent="0.25">
      <c r="B22" s="36" t="s">
        <v>93</v>
      </c>
      <c r="C22" s="38" t="s">
        <v>37</v>
      </c>
      <c r="D22" s="36" t="s">
        <v>94</v>
      </c>
      <c r="E22" s="37">
        <v>15</v>
      </c>
    </row>
    <row r="23" spans="2:5" ht="63.75" customHeight="1" x14ac:dyDescent="0.25">
      <c r="B23" s="39" t="s">
        <v>95</v>
      </c>
      <c r="C23" s="40" t="s">
        <v>37</v>
      </c>
      <c r="D23" s="38" t="s">
        <v>96</v>
      </c>
      <c r="E23" s="41">
        <v>15</v>
      </c>
    </row>
    <row r="24" spans="2:5" ht="45" customHeight="1" x14ac:dyDescent="0.25">
      <c r="B24" s="38" t="s">
        <v>97</v>
      </c>
      <c r="C24" s="29" t="s">
        <v>86</v>
      </c>
      <c r="D24" s="38" t="s">
        <v>98</v>
      </c>
      <c r="E24" s="37">
        <v>10</v>
      </c>
    </row>
    <row r="25" spans="2:5" ht="53.25" customHeight="1" x14ac:dyDescent="0.25">
      <c r="B25" s="38" t="s">
        <v>99</v>
      </c>
      <c r="C25" s="29" t="s">
        <v>37</v>
      </c>
      <c r="D25" s="38" t="s">
        <v>100</v>
      </c>
      <c r="E25" s="37">
        <v>15</v>
      </c>
    </row>
  </sheetData>
  <mergeCells count="7">
    <mergeCell ref="J4:J5"/>
    <mergeCell ref="F4:G5"/>
    <mergeCell ref="H4:I5"/>
    <mergeCell ref="B4:B5"/>
    <mergeCell ref="C4:C5"/>
    <mergeCell ref="D4:D5"/>
    <mergeCell ref="E4:E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H7"/>
  <sheetViews>
    <sheetView workbookViewId="0">
      <selection activeCell="E11" sqref="E11"/>
    </sheetView>
  </sheetViews>
  <sheetFormatPr defaultRowHeight="15" x14ac:dyDescent="0.25"/>
  <cols>
    <col min="1" max="2" width="9.140625" style="28"/>
    <col min="3" max="3" width="47.28515625" style="28" customWidth="1"/>
    <col min="4" max="4" width="17.7109375" style="28" customWidth="1"/>
    <col min="5" max="6" width="20.42578125" style="28" customWidth="1"/>
    <col min="7" max="7" width="20.140625" style="28" customWidth="1"/>
    <col min="8" max="8" width="14.85546875" style="28" customWidth="1"/>
    <col min="9" max="16384" width="9.140625" style="28"/>
  </cols>
  <sheetData>
    <row r="4" spans="3:8" s="47" customFormat="1" ht="45" x14ac:dyDescent="0.25">
      <c r="C4" s="45" t="s">
        <v>103</v>
      </c>
      <c r="D4" s="48" t="s">
        <v>104</v>
      </c>
      <c r="E4" s="48" t="s">
        <v>108</v>
      </c>
      <c r="F4" s="49" t="s">
        <v>111</v>
      </c>
      <c r="G4" s="46" t="s">
        <v>109</v>
      </c>
      <c r="H4" s="46" t="s">
        <v>110</v>
      </c>
    </row>
    <row r="5" spans="3:8" ht="30" x14ac:dyDescent="0.25">
      <c r="C5" s="46" t="s">
        <v>107</v>
      </c>
      <c r="D5" s="45">
        <v>335</v>
      </c>
      <c r="E5" s="45">
        <v>22</v>
      </c>
      <c r="F5" s="45">
        <v>359</v>
      </c>
      <c r="G5" s="45">
        <v>24</v>
      </c>
      <c r="H5" s="30">
        <f>(G5*F5)*365</f>
        <v>3144840</v>
      </c>
    </row>
    <row r="6" spans="3:8" ht="45" x14ac:dyDescent="0.25">
      <c r="C6" s="46" t="s">
        <v>105</v>
      </c>
      <c r="D6" s="45">
        <v>58</v>
      </c>
      <c r="E6" s="45">
        <v>30</v>
      </c>
      <c r="F6" s="45">
        <v>58</v>
      </c>
      <c r="G6" s="45">
        <v>30</v>
      </c>
      <c r="H6" s="30">
        <f>(F6*G6)*365</f>
        <v>635100</v>
      </c>
    </row>
    <row r="7" spans="3:8" s="44" customFormat="1" x14ac:dyDescent="0.25">
      <c r="C7" s="45" t="s">
        <v>106</v>
      </c>
      <c r="D7" s="45"/>
      <c r="E7" s="45"/>
      <c r="F7" s="45"/>
      <c r="G7" s="45"/>
      <c r="H7" s="31">
        <f>H5+H6</f>
        <v>3779940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C8" sqref="C8"/>
    </sheetView>
  </sheetViews>
  <sheetFormatPr defaultRowHeight="15" x14ac:dyDescent="0.25"/>
  <cols>
    <col min="1" max="1" width="37.42578125" customWidth="1"/>
    <col min="2" max="2" width="20.28515625" customWidth="1"/>
    <col min="3" max="3" width="38.28515625" customWidth="1"/>
    <col min="4" max="4" width="32.28515625" customWidth="1"/>
    <col min="5" max="5" width="36.42578125" customWidth="1"/>
  </cols>
  <sheetData>
    <row r="1" spans="1:5" ht="90" customHeight="1" x14ac:dyDescent="0.25">
      <c r="A1" s="95" t="s">
        <v>187</v>
      </c>
      <c r="B1" s="96" t="s">
        <v>188</v>
      </c>
      <c r="C1" s="97" t="s">
        <v>90</v>
      </c>
      <c r="D1" s="97" t="s">
        <v>189</v>
      </c>
      <c r="E1" s="98" t="s">
        <v>190</v>
      </c>
    </row>
    <row r="2" spans="1:5" x14ac:dyDescent="0.25">
      <c r="A2" s="95"/>
      <c r="B2" s="96"/>
      <c r="C2" s="97"/>
      <c r="D2" s="97"/>
      <c r="E2" s="98"/>
    </row>
    <row r="3" spans="1:5" ht="33" customHeight="1" x14ac:dyDescent="0.25">
      <c r="A3" s="64" t="s">
        <v>191</v>
      </c>
      <c r="B3" s="65">
        <v>104</v>
      </c>
      <c r="C3">
        <v>104</v>
      </c>
      <c r="D3" s="66" t="s">
        <v>192</v>
      </c>
    </row>
    <row r="4" spans="1:5" ht="30.75" customHeight="1" x14ac:dyDescent="0.25">
      <c r="A4" s="64" t="s">
        <v>140</v>
      </c>
      <c r="B4" s="65">
        <v>8</v>
      </c>
      <c r="C4">
        <v>7</v>
      </c>
    </row>
    <row r="5" spans="1:5" ht="27.75" customHeight="1" x14ac:dyDescent="0.25">
      <c r="A5" s="64" t="s">
        <v>193</v>
      </c>
      <c r="B5" s="65">
        <v>18</v>
      </c>
      <c r="C5">
        <v>18</v>
      </c>
    </row>
    <row r="6" spans="1:5" ht="20.25" customHeight="1" x14ac:dyDescent="0.25">
      <c r="A6" s="64" t="s">
        <v>156</v>
      </c>
      <c r="B6" s="65">
        <v>20</v>
      </c>
      <c r="C6">
        <v>20</v>
      </c>
    </row>
    <row r="7" spans="1:5" ht="26.25" customHeight="1" x14ac:dyDescent="0.25">
      <c r="A7" s="64" t="s">
        <v>139</v>
      </c>
      <c r="B7" s="65">
        <v>57</v>
      </c>
      <c r="C7">
        <v>54</v>
      </c>
    </row>
    <row r="8" spans="1:5" ht="32.25" customHeight="1" x14ac:dyDescent="0.25">
      <c r="A8" s="64" t="s">
        <v>170</v>
      </c>
      <c r="B8" s="65">
        <v>10</v>
      </c>
      <c r="C8">
        <v>10</v>
      </c>
    </row>
    <row r="9" spans="1:5" ht="24.75" customHeight="1" x14ac:dyDescent="0.25">
      <c r="A9" s="64" t="s">
        <v>146</v>
      </c>
      <c r="B9" s="65">
        <v>8</v>
      </c>
      <c r="C9">
        <v>8</v>
      </c>
    </row>
    <row r="10" spans="1:5" ht="31.5" customHeight="1" x14ac:dyDescent="0.25">
      <c r="A10" s="64" t="s">
        <v>162</v>
      </c>
      <c r="B10" s="65">
        <v>8</v>
      </c>
      <c r="C10">
        <v>0</v>
      </c>
      <c r="D10" s="67" t="s">
        <v>194</v>
      </c>
    </row>
    <row r="11" spans="1:5" ht="26.25" customHeight="1" x14ac:dyDescent="0.25">
      <c r="A11" s="64" t="s">
        <v>141</v>
      </c>
      <c r="B11" s="65">
        <v>6</v>
      </c>
      <c r="C11">
        <v>6</v>
      </c>
    </row>
    <row r="12" spans="1:5" ht="45" x14ac:dyDescent="0.25">
      <c r="A12" s="64" t="s">
        <v>149</v>
      </c>
      <c r="B12" s="65">
        <v>25</v>
      </c>
      <c r="C12">
        <v>18</v>
      </c>
      <c r="E12" s="68" t="s">
        <v>195</v>
      </c>
    </row>
    <row r="13" spans="1:5" ht="28.5" customHeight="1" x14ac:dyDescent="0.25">
      <c r="A13" s="64" t="s">
        <v>174</v>
      </c>
      <c r="B13" s="65">
        <v>10</v>
      </c>
      <c r="C13">
        <v>10</v>
      </c>
    </row>
    <row r="14" spans="1:5" ht="45" x14ac:dyDescent="0.25">
      <c r="A14" s="64" t="s">
        <v>148</v>
      </c>
      <c r="B14" s="65">
        <v>16</v>
      </c>
      <c r="C14">
        <v>8</v>
      </c>
      <c r="E14" s="68" t="s">
        <v>196</v>
      </c>
    </row>
    <row r="15" spans="1:5" ht="29.25" customHeight="1" x14ac:dyDescent="0.25">
      <c r="A15" s="64" t="s">
        <v>159</v>
      </c>
      <c r="B15" s="65">
        <v>8</v>
      </c>
      <c r="C15">
        <v>8</v>
      </c>
    </row>
    <row r="16" spans="1:5" ht="27.75" customHeight="1" x14ac:dyDescent="0.25">
      <c r="A16" s="64" t="s">
        <v>161</v>
      </c>
      <c r="B16" s="65">
        <v>16</v>
      </c>
      <c r="C16">
        <v>16</v>
      </c>
    </row>
    <row r="17" spans="1:4" ht="24.75" customHeight="1" x14ac:dyDescent="0.25">
      <c r="A17" s="64" t="s">
        <v>183</v>
      </c>
      <c r="B17" s="65">
        <v>8</v>
      </c>
      <c r="C17">
        <v>8</v>
      </c>
    </row>
    <row r="18" spans="1:4" ht="30" customHeight="1" x14ac:dyDescent="0.25">
      <c r="A18" s="64" t="s">
        <v>142</v>
      </c>
      <c r="B18" s="65">
        <v>10</v>
      </c>
      <c r="C18">
        <v>10</v>
      </c>
    </row>
    <row r="19" spans="1:4" ht="36" customHeight="1" x14ac:dyDescent="0.25">
      <c r="A19" s="64" t="s">
        <v>197</v>
      </c>
      <c r="B19" s="65">
        <v>20</v>
      </c>
      <c r="C19">
        <v>20</v>
      </c>
    </row>
    <row r="20" spans="1:4" x14ac:dyDescent="0.25">
      <c r="A20" s="69" t="s">
        <v>198</v>
      </c>
      <c r="B20" s="69">
        <v>352</v>
      </c>
      <c r="C20" s="25">
        <v>325</v>
      </c>
      <c r="D20" s="25">
        <v>287</v>
      </c>
    </row>
  </sheetData>
  <mergeCells count="5">
    <mergeCell ref="A1:A2"/>
    <mergeCell ref="B1:B2"/>
    <mergeCell ref="C1:C2"/>
    <mergeCell ref="D1:D2"/>
    <mergeCell ref="E1:E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I30"/>
  <sheetViews>
    <sheetView workbookViewId="0">
      <selection activeCell="J30" sqref="J30"/>
    </sheetView>
  </sheetViews>
  <sheetFormatPr defaultRowHeight="15" x14ac:dyDescent="0.25"/>
  <cols>
    <col min="1" max="1" width="6.140625" customWidth="1"/>
    <col min="2" max="2" width="9.5703125" customWidth="1"/>
    <col min="3" max="3" width="43.5703125" customWidth="1"/>
    <col min="4" max="4" width="13" customWidth="1"/>
    <col min="5" max="5" width="20.5703125" customWidth="1"/>
    <col min="6" max="6" width="15.140625" customWidth="1"/>
    <col min="7" max="7" width="18.28515625" customWidth="1"/>
    <col min="8" max="8" width="12.85546875" customWidth="1"/>
    <col min="9" max="9" width="13.42578125" customWidth="1"/>
  </cols>
  <sheetData>
    <row r="5" spans="2:9" ht="51.75" customHeight="1" x14ac:dyDescent="0.25">
      <c r="B5" s="45"/>
      <c r="C5" s="46" t="s">
        <v>112</v>
      </c>
      <c r="D5" s="46" t="s">
        <v>130</v>
      </c>
      <c r="E5" s="46" t="s">
        <v>90</v>
      </c>
      <c r="F5" s="49" t="s">
        <v>202</v>
      </c>
      <c r="G5" s="49" t="s">
        <v>201</v>
      </c>
      <c r="H5" s="49" t="s">
        <v>203</v>
      </c>
      <c r="I5" s="49" t="s">
        <v>204</v>
      </c>
    </row>
    <row r="6" spans="2:9" ht="15.75" hidden="1" x14ac:dyDescent="0.25">
      <c r="B6" s="50">
        <v>1</v>
      </c>
      <c r="C6" s="50" t="s">
        <v>113</v>
      </c>
      <c r="D6" s="45">
        <v>104</v>
      </c>
      <c r="E6" s="21">
        <v>104</v>
      </c>
      <c r="F6" s="21"/>
      <c r="G6" s="21"/>
      <c r="H6" s="21"/>
      <c r="I6" s="21"/>
    </row>
    <row r="7" spans="2:9" ht="15.75" hidden="1" x14ac:dyDescent="0.25">
      <c r="B7" s="50">
        <v>2</v>
      </c>
      <c r="C7" s="50" t="s">
        <v>114</v>
      </c>
      <c r="D7" s="45">
        <v>8</v>
      </c>
      <c r="E7" s="71">
        <v>7</v>
      </c>
      <c r="F7" s="21"/>
      <c r="G7" s="21"/>
      <c r="H7" s="21"/>
      <c r="I7" s="21"/>
    </row>
    <row r="8" spans="2:9" ht="15.75" hidden="1" x14ac:dyDescent="0.25">
      <c r="B8" s="50">
        <v>3</v>
      </c>
      <c r="C8" s="50" t="s">
        <v>115</v>
      </c>
      <c r="D8" s="45">
        <v>18</v>
      </c>
      <c r="E8" s="21">
        <v>18</v>
      </c>
      <c r="F8" s="21"/>
      <c r="G8" s="21"/>
      <c r="H8" s="21"/>
      <c r="I8" s="21"/>
    </row>
    <row r="9" spans="2:9" ht="15.75" hidden="1" x14ac:dyDescent="0.25">
      <c r="B9" s="50">
        <v>4</v>
      </c>
      <c r="C9" s="50" t="s">
        <v>116</v>
      </c>
      <c r="D9" s="45">
        <v>20</v>
      </c>
      <c r="E9" s="21">
        <v>20</v>
      </c>
      <c r="F9" s="21"/>
      <c r="G9" s="21"/>
      <c r="H9" s="21"/>
      <c r="I9" s="21"/>
    </row>
    <row r="10" spans="2:9" ht="15.75" hidden="1" x14ac:dyDescent="0.25">
      <c r="B10" s="50">
        <v>5</v>
      </c>
      <c r="C10" s="50" t="s">
        <v>117</v>
      </c>
      <c r="D10" s="45">
        <v>57</v>
      </c>
      <c r="E10" s="71">
        <v>54</v>
      </c>
      <c r="F10" s="21"/>
      <c r="G10" s="21"/>
      <c r="H10" s="21"/>
      <c r="I10" s="21"/>
    </row>
    <row r="11" spans="2:9" ht="15.75" hidden="1" x14ac:dyDescent="0.25">
      <c r="B11" s="50">
        <v>6</v>
      </c>
      <c r="C11" s="50" t="s">
        <v>118</v>
      </c>
      <c r="D11" s="45">
        <v>10</v>
      </c>
      <c r="E11" s="21">
        <v>10</v>
      </c>
      <c r="F11" s="21"/>
      <c r="G11" s="21"/>
      <c r="H11" s="21"/>
      <c r="I11" s="21"/>
    </row>
    <row r="12" spans="2:9" ht="15.75" hidden="1" x14ac:dyDescent="0.25">
      <c r="B12" s="50">
        <v>7</v>
      </c>
      <c r="C12" s="50" t="s">
        <v>119</v>
      </c>
      <c r="D12" s="45">
        <v>8</v>
      </c>
      <c r="E12" s="21">
        <v>8</v>
      </c>
      <c r="F12" s="21"/>
      <c r="G12" s="21"/>
      <c r="H12" s="21"/>
      <c r="I12" s="21"/>
    </row>
    <row r="13" spans="2:9" ht="15.75" hidden="1" x14ac:dyDescent="0.25">
      <c r="B13" s="50">
        <v>8</v>
      </c>
      <c r="C13" s="50" t="s">
        <v>120</v>
      </c>
      <c r="D13" s="45">
        <v>8</v>
      </c>
      <c r="E13" s="71">
        <v>0</v>
      </c>
      <c r="F13" s="21"/>
      <c r="G13" s="21"/>
      <c r="H13" s="21"/>
      <c r="I13" s="21"/>
    </row>
    <row r="14" spans="2:9" ht="15.75" hidden="1" x14ac:dyDescent="0.25">
      <c r="B14" s="50">
        <v>9</v>
      </c>
      <c r="C14" s="50" t="s">
        <v>121</v>
      </c>
      <c r="D14" s="45">
        <v>6</v>
      </c>
      <c r="E14" s="21">
        <v>6</v>
      </c>
      <c r="F14" s="21"/>
      <c r="G14" s="21"/>
      <c r="H14" s="21"/>
      <c r="I14" s="21"/>
    </row>
    <row r="15" spans="2:9" ht="15.75" hidden="1" x14ac:dyDescent="0.25">
      <c r="B15" s="50">
        <v>10</v>
      </c>
      <c r="C15" s="50" t="s">
        <v>122</v>
      </c>
      <c r="D15" s="45">
        <v>25</v>
      </c>
      <c r="E15" s="71">
        <v>18</v>
      </c>
      <c r="F15" s="21"/>
      <c r="G15" s="21"/>
      <c r="H15" s="21"/>
      <c r="I15" s="21"/>
    </row>
    <row r="16" spans="2:9" ht="15.75" hidden="1" x14ac:dyDescent="0.25">
      <c r="B16" s="50">
        <v>11</v>
      </c>
      <c r="C16" s="50" t="s">
        <v>123</v>
      </c>
      <c r="D16" s="45">
        <v>10</v>
      </c>
      <c r="E16" s="21">
        <v>10</v>
      </c>
      <c r="F16" s="21"/>
      <c r="G16" s="21"/>
      <c r="H16" s="21"/>
      <c r="I16" s="21"/>
    </row>
    <row r="17" spans="2:9" ht="15.75" hidden="1" x14ac:dyDescent="0.25">
      <c r="B17" s="50">
        <v>12</v>
      </c>
      <c r="C17" s="50" t="s">
        <v>124</v>
      </c>
      <c r="D17" s="45">
        <v>16</v>
      </c>
      <c r="E17" s="71">
        <v>8</v>
      </c>
      <c r="F17" s="21"/>
      <c r="G17" s="21"/>
      <c r="H17" s="21"/>
      <c r="I17" s="21"/>
    </row>
    <row r="18" spans="2:9" ht="15.75" hidden="1" x14ac:dyDescent="0.25">
      <c r="B18" s="50">
        <v>13</v>
      </c>
      <c r="C18" s="50" t="s">
        <v>125</v>
      </c>
      <c r="D18" s="45">
        <v>8</v>
      </c>
      <c r="E18" s="21">
        <v>8</v>
      </c>
      <c r="F18" s="21"/>
      <c r="G18" s="21"/>
      <c r="H18" s="21"/>
      <c r="I18" s="21"/>
    </row>
    <row r="19" spans="2:9" ht="15.75" hidden="1" x14ac:dyDescent="0.25">
      <c r="B19" s="50">
        <v>14</v>
      </c>
      <c r="C19" s="50" t="s">
        <v>126</v>
      </c>
      <c r="D19" s="45">
        <v>16</v>
      </c>
      <c r="E19" s="21">
        <v>16</v>
      </c>
      <c r="F19" s="21"/>
      <c r="G19" s="21"/>
      <c r="H19" s="21"/>
      <c r="I19" s="21"/>
    </row>
    <row r="20" spans="2:9" ht="15.75" hidden="1" x14ac:dyDescent="0.25">
      <c r="B20" s="50">
        <v>15</v>
      </c>
      <c r="C20" s="50" t="s">
        <v>127</v>
      </c>
      <c r="D20" s="45">
        <v>8</v>
      </c>
      <c r="E20" s="21">
        <v>8</v>
      </c>
      <c r="F20" s="21"/>
      <c r="G20" s="21"/>
      <c r="H20" s="21"/>
      <c r="I20" s="21"/>
    </row>
    <row r="21" spans="2:9" ht="15.75" hidden="1" x14ac:dyDescent="0.25">
      <c r="B21" s="50">
        <v>16</v>
      </c>
      <c r="C21" s="50" t="s">
        <v>128</v>
      </c>
      <c r="D21" s="45">
        <v>10</v>
      </c>
      <c r="E21" s="21">
        <v>10</v>
      </c>
      <c r="F21" s="21"/>
      <c r="G21" s="21"/>
      <c r="H21" s="21"/>
      <c r="I21" s="21"/>
    </row>
    <row r="22" spans="2:9" ht="15.75" hidden="1" x14ac:dyDescent="0.25">
      <c r="B22" s="50">
        <v>17</v>
      </c>
      <c r="C22" s="50" t="s">
        <v>129</v>
      </c>
      <c r="D22" s="45">
        <v>20</v>
      </c>
      <c r="E22" s="21">
        <v>20</v>
      </c>
      <c r="F22" s="21"/>
      <c r="G22" s="21"/>
      <c r="H22" s="21"/>
      <c r="I22" s="21"/>
    </row>
    <row r="23" spans="2:9" s="70" customFormat="1" ht="15.75" x14ac:dyDescent="0.25">
      <c r="B23" s="72" t="s">
        <v>61</v>
      </c>
      <c r="C23" s="72"/>
      <c r="D23" s="72">
        <f>SUM(D6:D22)</f>
        <v>352</v>
      </c>
      <c r="E23" s="72">
        <f>SUM(E6:E22)</f>
        <v>325</v>
      </c>
      <c r="F23" s="73"/>
      <c r="G23" s="73">
        <f>G24+G25</f>
        <v>207600</v>
      </c>
      <c r="H23" s="73"/>
      <c r="I23" s="73">
        <f>I24+I25</f>
        <v>2732390</v>
      </c>
    </row>
    <row r="24" spans="2:9" x14ac:dyDescent="0.25">
      <c r="C24" s="27" t="s">
        <v>131</v>
      </c>
      <c r="D24" s="23"/>
      <c r="E24" s="23">
        <v>42</v>
      </c>
      <c r="F24" s="21">
        <v>30</v>
      </c>
      <c r="G24" s="21">
        <f>(E24*F24)*30</f>
        <v>37800</v>
      </c>
      <c r="H24" s="21">
        <v>30</v>
      </c>
      <c r="I24" s="21">
        <f>(E24*H24)*365</f>
        <v>459900</v>
      </c>
    </row>
    <row r="25" spans="2:9" x14ac:dyDescent="0.25">
      <c r="C25" s="27" t="s">
        <v>132</v>
      </c>
      <c r="D25" s="23"/>
      <c r="E25" s="23">
        <f>E23-E24</f>
        <v>283</v>
      </c>
      <c r="F25" s="21">
        <v>20</v>
      </c>
      <c r="G25" s="21">
        <f>(E25*F25)*30</f>
        <v>169800</v>
      </c>
      <c r="H25" s="21">
        <v>22</v>
      </c>
      <c r="I25" s="21">
        <f>(H25*E25)*365</f>
        <v>2272490</v>
      </c>
    </row>
    <row r="27" spans="2:9" x14ac:dyDescent="0.25">
      <c r="G27">
        <f>273</f>
        <v>273</v>
      </c>
      <c r="H27">
        <f>(G27*H25)*365</f>
        <v>2192190</v>
      </c>
    </row>
    <row r="28" spans="2:9" x14ac:dyDescent="0.25">
      <c r="B28" s="75"/>
      <c r="C28" s="75"/>
      <c r="D28" s="75" t="s">
        <v>206</v>
      </c>
      <c r="E28" s="75" t="s">
        <v>207</v>
      </c>
      <c r="F28" s="75" t="s">
        <v>61</v>
      </c>
    </row>
    <row r="29" spans="2:9" ht="30" x14ac:dyDescent="0.25">
      <c r="B29" s="75" t="s">
        <v>205</v>
      </c>
      <c r="C29" s="76" t="s">
        <v>209</v>
      </c>
      <c r="D29" s="75">
        <v>12</v>
      </c>
      <c r="E29" s="75">
        <v>50</v>
      </c>
      <c r="F29" s="75">
        <f>(D29*E29)*122</f>
        <v>73200</v>
      </c>
    </row>
    <row r="30" spans="2:9" s="74" customFormat="1" ht="18.75" x14ac:dyDescent="0.3">
      <c r="B30" s="77"/>
      <c r="C30" s="77" t="s">
        <v>208</v>
      </c>
      <c r="D30" s="77"/>
      <c r="E30" s="77"/>
      <c r="F30" s="77">
        <f>F29+H27+I24</f>
        <v>2725290</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topLeftCell="A20" workbookViewId="0">
      <selection activeCell="A39" sqref="A39"/>
    </sheetView>
  </sheetViews>
  <sheetFormatPr defaultRowHeight="15" x14ac:dyDescent="0.25"/>
  <cols>
    <col min="1" max="1" width="25.140625" customWidth="1"/>
    <col min="2" max="3" width="24.7109375" customWidth="1"/>
    <col min="4" max="5" width="25.7109375" customWidth="1"/>
    <col min="6" max="7" width="24.5703125" customWidth="1"/>
    <col min="8" max="8" width="40.140625" customWidth="1"/>
    <col min="9" max="9" width="29.5703125" customWidth="1"/>
  </cols>
  <sheetData>
    <row r="1" spans="1:8" ht="39.75" customHeight="1" x14ac:dyDescent="0.25">
      <c r="A1" s="99" t="s">
        <v>133</v>
      </c>
      <c r="B1" s="51"/>
      <c r="C1" s="51"/>
      <c r="D1" s="51"/>
      <c r="E1" s="51"/>
      <c r="F1" s="51"/>
      <c r="G1" s="51"/>
      <c r="H1" s="51"/>
    </row>
    <row r="2" spans="1:8" ht="69" customHeight="1" x14ac:dyDescent="0.25">
      <c r="A2" s="100"/>
      <c r="B2" s="102" t="s">
        <v>134</v>
      </c>
      <c r="C2" s="103"/>
      <c r="D2" s="102" t="s">
        <v>135</v>
      </c>
      <c r="E2" s="103"/>
      <c r="F2" s="102" t="s">
        <v>136</v>
      </c>
      <c r="G2" s="103"/>
      <c r="H2" s="100" t="s">
        <v>137</v>
      </c>
    </row>
    <row r="3" spans="1:8" ht="15.75" thickBot="1" x14ac:dyDescent="0.3">
      <c r="A3" s="101"/>
      <c r="B3" s="104"/>
      <c r="C3" s="105"/>
      <c r="D3" s="104"/>
      <c r="E3" s="105"/>
      <c r="F3" s="104"/>
      <c r="G3" s="105"/>
      <c r="H3" s="101"/>
    </row>
    <row r="4" spans="1:8" ht="15.75" thickBot="1" x14ac:dyDescent="0.3">
      <c r="A4" s="52" t="s">
        <v>138</v>
      </c>
      <c r="B4" s="53">
        <v>292</v>
      </c>
      <c r="C4" s="53">
        <v>292</v>
      </c>
      <c r="D4" s="53">
        <v>242</v>
      </c>
      <c r="E4" s="53">
        <v>242</v>
      </c>
      <c r="F4" s="53">
        <v>431</v>
      </c>
      <c r="G4" s="53">
        <v>431</v>
      </c>
      <c r="H4" s="53">
        <v>42</v>
      </c>
    </row>
    <row r="5" spans="1:8" ht="15.75" thickBot="1" x14ac:dyDescent="0.3">
      <c r="A5" s="52" t="s">
        <v>139</v>
      </c>
      <c r="B5" s="53">
        <v>55</v>
      </c>
      <c r="C5" s="53">
        <v>55</v>
      </c>
      <c r="D5" s="53">
        <v>75</v>
      </c>
      <c r="E5" s="53">
        <v>75</v>
      </c>
      <c r="F5" s="53">
        <v>70</v>
      </c>
      <c r="G5" s="53">
        <v>70</v>
      </c>
      <c r="H5" s="53">
        <v>16</v>
      </c>
    </row>
    <row r="6" spans="1:8" ht="15.75" thickBot="1" x14ac:dyDescent="0.3">
      <c r="A6" s="52" t="s">
        <v>140</v>
      </c>
      <c r="B6" s="53">
        <v>29</v>
      </c>
      <c r="C6" s="53">
        <v>29</v>
      </c>
      <c r="D6" s="53">
        <v>15</v>
      </c>
      <c r="E6" s="53">
        <v>15</v>
      </c>
      <c r="F6" s="53">
        <v>44</v>
      </c>
      <c r="G6" s="53">
        <v>44</v>
      </c>
      <c r="H6" s="53"/>
    </row>
    <row r="7" spans="1:8" ht="15.75" thickBot="1" x14ac:dyDescent="0.3">
      <c r="A7" s="52" t="s">
        <v>141</v>
      </c>
      <c r="B7" s="53"/>
      <c r="C7" s="53"/>
      <c r="D7" s="53">
        <v>50</v>
      </c>
      <c r="E7" s="53">
        <v>50</v>
      </c>
      <c r="F7" s="53"/>
      <c r="G7" s="53"/>
      <c r="H7" s="53"/>
    </row>
    <row r="8" spans="1:8" ht="15.75" thickBot="1" x14ac:dyDescent="0.3">
      <c r="A8" s="52" t="s">
        <v>142</v>
      </c>
      <c r="B8" s="53">
        <v>70</v>
      </c>
      <c r="C8" s="53">
        <v>70</v>
      </c>
      <c r="D8" s="53">
        <v>30</v>
      </c>
      <c r="E8" s="53">
        <v>30</v>
      </c>
      <c r="F8" s="53">
        <v>30</v>
      </c>
      <c r="G8" s="53">
        <v>30</v>
      </c>
      <c r="H8" s="53"/>
    </row>
    <row r="9" spans="1:8" ht="30.75" thickBot="1" x14ac:dyDescent="0.3">
      <c r="A9" s="52" t="s">
        <v>143</v>
      </c>
      <c r="B9" s="53">
        <v>10</v>
      </c>
      <c r="C9" s="53">
        <v>10</v>
      </c>
      <c r="D9" s="53">
        <v>25</v>
      </c>
      <c r="E9" s="53">
        <v>25</v>
      </c>
      <c r="F9" s="53"/>
      <c r="G9" s="53"/>
      <c r="H9" s="53"/>
    </row>
    <row r="10" spans="1:8" ht="30.75" thickBot="1" x14ac:dyDescent="0.3">
      <c r="A10" s="52" t="s">
        <v>144</v>
      </c>
      <c r="B10" s="53"/>
      <c r="C10" s="53"/>
      <c r="D10" s="53">
        <v>26</v>
      </c>
      <c r="E10" s="53">
        <v>26</v>
      </c>
      <c r="F10" s="53"/>
      <c r="G10" s="53"/>
      <c r="H10" s="53"/>
    </row>
    <row r="11" spans="1:8" ht="30.75" thickBot="1" x14ac:dyDescent="0.3">
      <c r="A11" s="52" t="s">
        <v>145</v>
      </c>
      <c r="B11" s="53"/>
      <c r="C11" s="53"/>
      <c r="D11" s="53">
        <v>16</v>
      </c>
      <c r="E11" s="53">
        <v>16</v>
      </c>
      <c r="F11" s="53"/>
      <c r="G11" s="53"/>
      <c r="H11" s="53"/>
    </row>
    <row r="12" spans="1:8" ht="30.75" thickBot="1" x14ac:dyDescent="0.3">
      <c r="A12" s="52" t="s">
        <v>146</v>
      </c>
      <c r="B12" s="53">
        <v>15</v>
      </c>
      <c r="C12" s="53">
        <v>15</v>
      </c>
      <c r="D12" s="53" t="s">
        <v>147</v>
      </c>
      <c r="E12" s="53">
        <v>50</v>
      </c>
      <c r="F12" s="53">
        <v>30</v>
      </c>
      <c r="G12" s="53">
        <v>30</v>
      </c>
      <c r="H12" s="53"/>
    </row>
    <row r="13" spans="1:8" ht="30.75" thickBot="1" x14ac:dyDescent="0.3">
      <c r="A13" s="52" t="s">
        <v>148</v>
      </c>
      <c r="B13" s="53">
        <v>30</v>
      </c>
      <c r="C13" s="53">
        <v>30</v>
      </c>
      <c r="D13" s="53">
        <v>25</v>
      </c>
      <c r="E13" s="53">
        <v>25</v>
      </c>
      <c r="F13" s="54">
        <v>20</v>
      </c>
      <c r="G13" s="54">
        <v>20</v>
      </c>
      <c r="H13" s="53"/>
    </row>
    <row r="14" spans="1:8" ht="30.75" thickBot="1" x14ac:dyDescent="0.3">
      <c r="A14" s="52" t="s">
        <v>149</v>
      </c>
      <c r="B14" s="53"/>
      <c r="C14" s="53"/>
      <c r="D14" s="53">
        <v>23</v>
      </c>
      <c r="E14" s="53">
        <v>23</v>
      </c>
      <c r="F14" s="53">
        <v>38</v>
      </c>
      <c r="G14" s="53">
        <v>38</v>
      </c>
      <c r="H14" s="53"/>
    </row>
    <row r="15" spans="1:8" ht="30.75" thickBot="1" x14ac:dyDescent="0.3">
      <c r="A15" s="52" t="s">
        <v>150</v>
      </c>
      <c r="B15" s="53"/>
      <c r="C15" s="53"/>
      <c r="D15" s="53">
        <v>14</v>
      </c>
      <c r="E15" s="53">
        <v>14</v>
      </c>
      <c r="F15" s="53" t="s">
        <v>151</v>
      </c>
      <c r="G15" s="53">
        <v>43</v>
      </c>
      <c r="H15" s="53"/>
    </row>
    <row r="16" spans="1:8" ht="15.75" thickBot="1" x14ac:dyDescent="0.3">
      <c r="A16" s="52" t="s">
        <v>152</v>
      </c>
      <c r="B16" s="53"/>
      <c r="C16" s="53"/>
      <c r="D16" s="53">
        <v>25</v>
      </c>
      <c r="E16" s="53">
        <v>25</v>
      </c>
      <c r="F16" s="53"/>
      <c r="G16" s="53"/>
      <c r="H16" s="53"/>
    </row>
    <row r="17" spans="1:9" ht="30.75" thickBot="1" x14ac:dyDescent="0.3">
      <c r="A17" s="52" t="s">
        <v>153</v>
      </c>
      <c r="B17" s="53">
        <v>25</v>
      </c>
      <c r="C17" s="53">
        <v>25</v>
      </c>
      <c r="D17" s="53">
        <v>14</v>
      </c>
      <c r="E17" s="53">
        <v>14</v>
      </c>
      <c r="F17" s="53"/>
      <c r="G17" s="53"/>
      <c r="H17" s="53"/>
    </row>
    <row r="18" spans="1:9" ht="30.75" thickBot="1" x14ac:dyDescent="0.3">
      <c r="A18" s="52" t="s">
        <v>154</v>
      </c>
      <c r="B18" s="53"/>
      <c r="C18" s="53"/>
      <c r="D18" s="53" t="s">
        <v>155</v>
      </c>
      <c r="E18" s="53">
        <v>30</v>
      </c>
      <c r="F18" s="53"/>
      <c r="G18" s="53"/>
      <c r="H18" s="53"/>
    </row>
    <row r="19" spans="1:9" ht="30.75" thickBot="1" x14ac:dyDescent="0.3">
      <c r="A19" s="52" t="s">
        <v>156</v>
      </c>
      <c r="B19" s="53"/>
      <c r="C19" s="53"/>
      <c r="D19" s="53">
        <v>45</v>
      </c>
      <c r="E19" s="53">
        <v>45</v>
      </c>
      <c r="F19" s="53">
        <v>28</v>
      </c>
      <c r="G19" s="53">
        <v>28</v>
      </c>
      <c r="H19" s="53"/>
    </row>
    <row r="20" spans="1:9" ht="30.75" thickBot="1" x14ac:dyDescent="0.3">
      <c r="A20" s="52" t="s">
        <v>157</v>
      </c>
      <c r="B20" s="53">
        <v>24</v>
      </c>
      <c r="C20" s="53">
        <v>24</v>
      </c>
      <c r="D20" s="53"/>
      <c r="E20" s="53"/>
      <c r="F20" s="53"/>
      <c r="G20" s="53"/>
      <c r="H20" s="53"/>
    </row>
    <row r="21" spans="1:9" ht="30.75" thickBot="1" x14ac:dyDescent="0.3">
      <c r="A21" s="52" t="s">
        <v>158</v>
      </c>
      <c r="B21" s="53">
        <v>45</v>
      </c>
      <c r="C21" s="53">
        <v>45</v>
      </c>
      <c r="D21" s="53"/>
      <c r="E21" s="53"/>
      <c r="F21" s="53"/>
      <c r="G21" s="53"/>
      <c r="H21" s="53"/>
    </row>
    <row r="22" spans="1:9" ht="30.75" thickBot="1" x14ac:dyDescent="0.3">
      <c r="A22" s="52" t="s">
        <v>159</v>
      </c>
      <c r="B22" s="53">
        <v>24</v>
      </c>
      <c r="C22" s="53">
        <v>24</v>
      </c>
      <c r="D22" s="53"/>
      <c r="E22" s="53"/>
      <c r="F22" s="53"/>
      <c r="G22" s="53"/>
      <c r="H22" s="53"/>
    </row>
    <row r="23" spans="1:9" ht="30.75" thickBot="1" x14ac:dyDescent="0.3">
      <c r="A23" s="52" t="s">
        <v>160</v>
      </c>
      <c r="B23" s="53"/>
      <c r="C23" s="53"/>
      <c r="D23" s="53">
        <v>20</v>
      </c>
      <c r="E23" s="53">
        <v>20</v>
      </c>
      <c r="F23" s="53"/>
      <c r="G23" s="53"/>
      <c r="H23" s="53"/>
    </row>
    <row r="24" spans="1:9" ht="30.75" thickBot="1" x14ac:dyDescent="0.3">
      <c r="A24" s="52" t="s">
        <v>161</v>
      </c>
      <c r="B24" s="53"/>
      <c r="C24" s="53"/>
      <c r="D24" s="53">
        <v>15</v>
      </c>
      <c r="E24" s="53">
        <v>15</v>
      </c>
      <c r="F24" s="53"/>
      <c r="G24" s="53"/>
      <c r="H24" s="53"/>
    </row>
    <row r="25" spans="1:9" ht="30.75" thickBot="1" x14ac:dyDescent="0.3">
      <c r="A25" s="52" t="s">
        <v>162</v>
      </c>
      <c r="B25" s="53"/>
      <c r="C25" s="53"/>
      <c r="D25" s="53">
        <v>18</v>
      </c>
      <c r="E25" s="53">
        <v>18</v>
      </c>
      <c r="F25" s="53"/>
      <c r="G25" s="53"/>
      <c r="H25" s="53"/>
    </row>
    <row r="26" spans="1:9" ht="72.75" customHeight="1" thickBot="1" x14ac:dyDescent="0.3">
      <c r="A26" s="52" t="s">
        <v>163</v>
      </c>
      <c r="B26" s="53"/>
      <c r="C26" s="53"/>
      <c r="D26" s="53">
        <v>19</v>
      </c>
      <c r="E26" s="53">
        <v>19</v>
      </c>
      <c r="F26" s="54">
        <v>10</v>
      </c>
      <c r="G26" s="54">
        <v>10</v>
      </c>
      <c r="H26" s="53"/>
    </row>
    <row r="27" spans="1:9" ht="30.75" thickBot="1" x14ac:dyDescent="0.3">
      <c r="A27" s="52" t="s">
        <v>164</v>
      </c>
      <c r="B27" s="53"/>
      <c r="C27" s="53"/>
      <c r="D27" s="53">
        <v>30</v>
      </c>
      <c r="E27" s="53">
        <v>30</v>
      </c>
      <c r="F27" s="53">
        <v>10</v>
      </c>
      <c r="G27" s="53">
        <v>10</v>
      </c>
      <c r="H27" s="53"/>
    </row>
    <row r="28" spans="1:9" ht="15.75" thickBot="1" x14ac:dyDescent="0.3">
      <c r="A28" s="52" t="s">
        <v>165</v>
      </c>
      <c r="B28" s="53"/>
      <c r="C28" s="53"/>
      <c r="D28" s="53">
        <v>20</v>
      </c>
      <c r="E28" s="53">
        <v>20</v>
      </c>
      <c r="F28" s="53"/>
      <c r="G28" s="53"/>
      <c r="H28" s="53"/>
    </row>
    <row r="29" spans="1:9" ht="15.75" thickBot="1" x14ac:dyDescent="0.3">
      <c r="A29" s="52" t="s">
        <v>166</v>
      </c>
      <c r="B29" s="53"/>
      <c r="C29" s="53"/>
      <c r="D29" s="53">
        <v>15</v>
      </c>
      <c r="E29" s="53">
        <v>15</v>
      </c>
      <c r="F29" s="53">
        <v>20</v>
      </c>
      <c r="G29" s="53">
        <v>20</v>
      </c>
      <c r="H29" s="53"/>
    </row>
    <row r="30" spans="1:9" ht="15.75" thickBot="1" x14ac:dyDescent="0.3">
      <c r="A30" s="52" t="s">
        <v>167</v>
      </c>
      <c r="B30" s="53"/>
      <c r="C30" s="53"/>
      <c r="D30" s="53">
        <v>10</v>
      </c>
      <c r="E30" s="53">
        <v>10</v>
      </c>
      <c r="F30" s="53"/>
      <c r="G30" s="53"/>
      <c r="H30" s="53"/>
    </row>
    <row r="31" spans="1:9" ht="30.75" thickBot="1" x14ac:dyDescent="0.3">
      <c r="A31" s="55" t="s">
        <v>168</v>
      </c>
      <c r="B31" s="56"/>
      <c r="C31" s="56"/>
      <c r="D31" s="56">
        <v>20</v>
      </c>
      <c r="E31" s="56">
        <v>20</v>
      </c>
      <c r="F31" s="56"/>
      <c r="G31" s="56"/>
      <c r="H31" s="56"/>
      <c r="I31" t="s">
        <v>169</v>
      </c>
    </row>
    <row r="32" spans="1:9" ht="15.75" thickBot="1" x14ac:dyDescent="0.3">
      <c r="A32" s="52" t="s">
        <v>170</v>
      </c>
      <c r="B32" s="53"/>
      <c r="C32" s="53"/>
      <c r="D32" s="53">
        <v>13</v>
      </c>
      <c r="E32" s="53">
        <v>13</v>
      </c>
      <c r="F32" s="53">
        <v>14</v>
      </c>
      <c r="G32" s="53">
        <v>14</v>
      </c>
      <c r="H32" s="53"/>
    </row>
    <row r="33" spans="1:9" ht="15.75" thickBot="1" x14ac:dyDescent="0.3">
      <c r="A33" s="55" t="s">
        <v>171</v>
      </c>
      <c r="B33" s="56"/>
      <c r="C33" s="56"/>
      <c r="D33" s="56"/>
      <c r="E33" s="56"/>
      <c r="F33" s="56">
        <v>15</v>
      </c>
      <c r="G33" s="56">
        <v>15</v>
      </c>
      <c r="H33" s="56"/>
      <c r="I33" t="s">
        <v>169</v>
      </c>
    </row>
    <row r="34" spans="1:9" ht="45.75" thickBot="1" x14ac:dyDescent="0.3">
      <c r="A34" s="52" t="s">
        <v>172</v>
      </c>
      <c r="B34" s="53"/>
      <c r="C34" s="53"/>
      <c r="D34" s="53">
        <v>11</v>
      </c>
      <c r="E34" s="53">
        <v>11</v>
      </c>
      <c r="F34" s="54"/>
      <c r="G34" s="54"/>
      <c r="H34" s="53"/>
    </row>
    <row r="35" spans="1:9" ht="30.75" thickBot="1" x14ac:dyDescent="0.3">
      <c r="A35" s="52" t="s">
        <v>173</v>
      </c>
      <c r="B35" s="53"/>
      <c r="C35" s="53"/>
      <c r="D35" s="53">
        <v>20</v>
      </c>
      <c r="E35" s="53">
        <v>20</v>
      </c>
      <c r="F35" s="53"/>
      <c r="G35" s="53"/>
      <c r="H35" s="53"/>
    </row>
    <row r="36" spans="1:9" ht="30.75" thickBot="1" x14ac:dyDescent="0.3">
      <c r="A36" s="52" t="s">
        <v>174</v>
      </c>
      <c r="B36" s="53"/>
      <c r="C36" s="53"/>
      <c r="D36" s="53">
        <v>20</v>
      </c>
      <c r="E36" s="53">
        <v>20</v>
      </c>
      <c r="F36" s="53"/>
      <c r="G36" s="53"/>
      <c r="H36" s="53"/>
    </row>
    <row r="37" spans="1:9" ht="30.75" thickBot="1" x14ac:dyDescent="0.3">
      <c r="A37" s="52" t="s">
        <v>175</v>
      </c>
      <c r="B37" s="54">
        <v>30</v>
      </c>
      <c r="C37" s="54">
        <v>30</v>
      </c>
      <c r="D37" s="53">
        <v>20</v>
      </c>
      <c r="E37" s="53">
        <v>20</v>
      </c>
      <c r="F37" s="53"/>
      <c r="G37" s="53"/>
      <c r="H37" s="53"/>
    </row>
    <row r="38" spans="1:9" ht="30.75" thickBot="1" x14ac:dyDescent="0.3">
      <c r="A38" s="52" t="s">
        <v>176</v>
      </c>
      <c r="B38" s="53"/>
      <c r="C38" s="53"/>
      <c r="D38" s="53">
        <v>20</v>
      </c>
      <c r="E38" s="53">
        <v>20</v>
      </c>
      <c r="F38" s="53"/>
      <c r="G38" s="53"/>
      <c r="H38" s="53"/>
    </row>
    <row r="39" spans="1:9" ht="30.75" thickBot="1" x14ac:dyDescent="0.3">
      <c r="A39" s="52" t="s">
        <v>177</v>
      </c>
      <c r="B39" s="53"/>
      <c r="C39" s="53"/>
      <c r="D39" s="53">
        <v>15</v>
      </c>
      <c r="E39" s="53">
        <v>15</v>
      </c>
      <c r="F39" s="53"/>
      <c r="G39" s="53"/>
      <c r="H39" s="54">
        <v>10</v>
      </c>
    </row>
    <row r="40" spans="1:9" ht="15.75" thickBot="1" x14ac:dyDescent="0.3">
      <c r="A40" s="52" t="s">
        <v>178</v>
      </c>
      <c r="B40" s="53"/>
      <c r="C40" s="53"/>
      <c r="D40" s="53">
        <v>10</v>
      </c>
      <c r="E40" s="53">
        <v>10</v>
      </c>
      <c r="F40" s="53"/>
      <c r="G40" s="53"/>
      <c r="H40" s="53"/>
    </row>
    <row r="41" spans="1:9" ht="30.75" thickBot="1" x14ac:dyDescent="0.3">
      <c r="A41" s="52" t="s">
        <v>179</v>
      </c>
      <c r="B41" s="53"/>
      <c r="C41" s="53"/>
      <c r="D41" s="53">
        <v>30</v>
      </c>
      <c r="E41" s="53">
        <v>30</v>
      </c>
      <c r="F41" s="53"/>
      <c r="G41" s="53"/>
      <c r="H41" s="53"/>
    </row>
    <row r="42" spans="1:9" ht="26.25" customHeight="1" thickBot="1" x14ac:dyDescent="0.3">
      <c r="A42" s="52" t="s">
        <v>180</v>
      </c>
      <c r="B42" s="53"/>
      <c r="C42" s="53"/>
      <c r="D42" s="53" t="s">
        <v>181</v>
      </c>
      <c r="E42" s="53">
        <v>21</v>
      </c>
      <c r="F42" s="53" t="s">
        <v>182</v>
      </c>
      <c r="G42" s="53">
        <v>8</v>
      </c>
      <c r="H42" s="53"/>
    </row>
    <row r="43" spans="1:9" ht="30.75" thickBot="1" x14ac:dyDescent="0.3">
      <c r="A43" s="52" t="s">
        <v>183</v>
      </c>
      <c r="B43" s="53"/>
      <c r="C43" s="53"/>
      <c r="D43" s="53">
        <v>20</v>
      </c>
      <c r="E43" s="53">
        <v>20</v>
      </c>
      <c r="F43" s="53"/>
      <c r="G43" s="53"/>
      <c r="H43" s="53"/>
    </row>
    <row r="44" spans="1:9" ht="30.75" thickBot="1" x14ac:dyDescent="0.3">
      <c r="A44" s="55" t="s">
        <v>184</v>
      </c>
      <c r="B44" s="56"/>
      <c r="C44" s="56"/>
      <c r="D44" s="56"/>
      <c r="E44" s="56"/>
      <c r="F44" s="56">
        <v>10</v>
      </c>
      <c r="G44" s="56"/>
      <c r="H44" s="56"/>
      <c r="I44" t="s">
        <v>169</v>
      </c>
    </row>
    <row r="45" spans="1:9" x14ac:dyDescent="0.25">
      <c r="A45" s="57" t="s">
        <v>185</v>
      </c>
      <c r="B45" s="58"/>
      <c r="C45" s="58"/>
      <c r="D45" s="58">
        <v>20</v>
      </c>
      <c r="E45" s="58"/>
      <c r="F45" s="58"/>
      <c r="G45" s="58"/>
      <c r="H45" s="58"/>
      <c r="I45" t="s">
        <v>169</v>
      </c>
    </row>
    <row r="46" spans="1:9" x14ac:dyDescent="0.25">
      <c r="A46" s="59" t="s">
        <v>186</v>
      </c>
      <c r="B46" s="21"/>
      <c r="C46" s="21"/>
      <c r="D46" s="60">
        <v>10</v>
      </c>
      <c r="E46" s="60">
        <v>10</v>
      </c>
      <c r="F46" s="21"/>
      <c r="G46" s="21"/>
      <c r="H46" s="21"/>
    </row>
    <row r="47" spans="1:9" x14ac:dyDescent="0.25">
      <c r="A47" t="s">
        <v>61</v>
      </c>
      <c r="B47">
        <f>SUM(B4:B46)</f>
        <v>649</v>
      </c>
      <c r="C47">
        <f>SUM(C4:C46)</f>
        <v>649</v>
      </c>
      <c r="D47">
        <f>SUM(D4:D46)</f>
        <v>1001</v>
      </c>
      <c r="E47">
        <f>SUM(E4:E46)</f>
        <v>1082</v>
      </c>
      <c r="F47">
        <f t="shared" ref="F47:H47" si="0">SUM(F4:F46)</f>
        <v>770</v>
      </c>
      <c r="G47">
        <f t="shared" si="0"/>
        <v>811</v>
      </c>
      <c r="H47">
        <f t="shared" si="0"/>
        <v>68</v>
      </c>
    </row>
    <row r="50" spans="2:2" x14ac:dyDescent="0.25">
      <c r="B50">
        <f>B47+D47+F47+58</f>
        <v>2478</v>
      </c>
    </row>
  </sheetData>
  <mergeCells count="5">
    <mergeCell ref="A1:A3"/>
    <mergeCell ref="B2:C3"/>
    <mergeCell ref="D2:E3"/>
    <mergeCell ref="F2:G3"/>
    <mergeCell ref="H2: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მთლიანი</vt:lpstr>
      <vt:lpstr>ადრეული</vt:lpstr>
      <vt:lpstr>დღის ცენტრები</vt:lpstr>
      <vt:lpstr>დამხმარე საშუალებები</vt:lpstr>
      <vt:lpstr>დედათა და ბავშვთა თავშესაფარი</vt:lpstr>
      <vt:lpstr>სათემო ორგანიზაციები</vt:lpstr>
      <vt:lpstr>გვილავა მცირე</vt:lpstr>
      <vt:lpstr>მცირე საოჯახიო ტიპის სახლები</vt:lpstr>
      <vt:lpstr>გვილავა დღის</vt:lpstr>
      <vt:lpstr>ბინაზე მოვლა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2020-11-10T13:46:12Z</dcterms:modified>
</cp:coreProperties>
</file>