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825" windowWidth="14805" windowHeight="7290"/>
  </bookViews>
  <sheets>
    <sheet name="შენაკრები" sheetId="8" r:id="rId1"/>
    <sheet name="ინტერიერი" sheetId="5" r:id="rId2"/>
    <sheet name="გათბ-გაგრ" sheetId="4" state="hidden" r:id="rId3"/>
    <sheet name="ავეჯი" sheetId="10" state="hidden" r:id="rId4"/>
    <sheet name="გათბობა- ვენტილაცია" sheetId="11" state="hidden" r:id="rId5"/>
    <sheet name="ელექტროობააა" sheetId="14" r:id="rId6"/>
    <sheet name="ელექტროობა" sheetId="13" state="hidden" r:id="rId7"/>
    <sheet name="გათბობა გაგრილებააა" sheetId="15" r:id="rId8"/>
    <sheet name="გათბობა გაგრილება" sheetId="12" state="hidden" r:id="rId9"/>
    <sheet name="სანტექნიკა" sheetId="9" r:id="rId10"/>
    <sheet name="გარე გამწვანება" sheetId="7" r:id="rId11"/>
  </sheets>
  <externalReferences>
    <externalReference r:id="rId12"/>
  </externalReferences>
  <definedNames>
    <definedName name="_xlnm.Print_Area" localSheetId="3">ავეჯი!$A$1:$F$52</definedName>
    <definedName name="_xlnm.Print_Area" localSheetId="2">'გათბ-გაგრ'!$A$1:$I$50</definedName>
    <definedName name="_xlnm.Print_Area" localSheetId="10">'გარე გამწვანება'!$A$1:$M$42</definedName>
    <definedName name="_xlnm.Print_Area" localSheetId="1">ინტერიერი!$B$1:$M$265</definedName>
    <definedName name="_xlnm.Print_Area" localSheetId="9">სანტექნიკა!$A$1:$M$96</definedName>
    <definedName name="_xlnm.Print_Area" localSheetId="0">შენაკრები!$A$1:$H$30</definedName>
  </definedNames>
  <calcPr calcId="145621"/>
</workbook>
</file>

<file path=xl/calcChain.xml><?xml version="1.0" encoding="utf-8"?>
<calcChain xmlns="http://schemas.openxmlformats.org/spreadsheetml/2006/main">
  <c r="M48" i="5" l="1"/>
  <c r="D16" i="8" l="1"/>
  <c r="D15" i="8"/>
  <c r="I66" i="15"/>
  <c r="I65" i="15"/>
  <c r="I64" i="15"/>
  <c r="I63" i="15"/>
  <c r="I62" i="15"/>
  <c r="I61" i="15"/>
  <c r="I60" i="15"/>
  <c r="I59" i="15"/>
  <c r="H59" i="15"/>
  <c r="F59" i="15"/>
  <c r="L115" i="14"/>
  <c r="J105" i="14"/>
  <c r="J104" i="14"/>
  <c r="J109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6" i="14"/>
  <c r="J107" i="14"/>
  <c r="J108" i="14"/>
  <c r="J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5" i="14"/>
  <c r="G6" i="14"/>
  <c r="G7" i="14"/>
  <c r="G109" i="14" s="1"/>
  <c r="J110" i="14" s="1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107" i="14"/>
  <c r="G108" i="14"/>
  <c r="G5" i="14"/>
  <c r="I109" i="14"/>
  <c r="J112" i="14" s="1"/>
  <c r="J111" i="14" l="1"/>
  <c r="J113" i="14" s="1"/>
  <c r="J114" i="14" s="1"/>
  <c r="J115" i="14" s="1"/>
  <c r="H58" i="15" l="1"/>
  <c r="I58" i="15" s="1"/>
  <c r="F58" i="15"/>
  <c r="H57" i="15"/>
  <c r="F57" i="15"/>
  <c r="H56" i="15"/>
  <c r="F56" i="15"/>
  <c r="H55" i="15"/>
  <c r="F55" i="15"/>
  <c r="H54" i="15"/>
  <c r="I54" i="15" s="1"/>
  <c r="F54" i="15"/>
  <c r="H53" i="15"/>
  <c r="F53" i="15"/>
  <c r="H52" i="15"/>
  <c r="I52" i="15" s="1"/>
  <c r="F52" i="15"/>
  <c r="H51" i="15"/>
  <c r="F51" i="15"/>
  <c r="H50" i="15"/>
  <c r="I50" i="15" s="1"/>
  <c r="F50" i="15"/>
  <c r="H49" i="15"/>
  <c r="F49" i="15"/>
  <c r="H48" i="15"/>
  <c r="I48" i="15" s="1"/>
  <c r="F48" i="15"/>
  <c r="H47" i="15"/>
  <c r="F47" i="15"/>
  <c r="H46" i="15"/>
  <c r="I46" i="15" s="1"/>
  <c r="F46" i="15"/>
  <c r="H45" i="15"/>
  <c r="F45" i="15"/>
  <c r="H44" i="15"/>
  <c r="I44" i="15" s="1"/>
  <c r="F44" i="15"/>
  <c r="H43" i="15"/>
  <c r="F43" i="15"/>
  <c r="H42" i="15"/>
  <c r="F42" i="15"/>
  <c r="H41" i="15"/>
  <c r="F41" i="15"/>
  <c r="I41" i="15" s="1"/>
  <c r="H40" i="15"/>
  <c r="F40" i="15"/>
  <c r="H39" i="15"/>
  <c r="F39" i="15"/>
  <c r="I39" i="15" s="1"/>
  <c r="H38" i="15"/>
  <c r="F38" i="15"/>
  <c r="H37" i="15"/>
  <c r="F37" i="15"/>
  <c r="I37" i="15" s="1"/>
  <c r="H36" i="15"/>
  <c r="F36" i="15"/>
  <c r="H35" i="15"/>
  <c r="F35" i="15"/>
  <c r="I35" i="15" s="1"/>
  <c r="H34" i="15"/>
  <c r="F34" i="15"/>
  <c r="H33" i="15"/>
  <c r="F33" i="15"/>
  <c r="I33" i="15" s="1"/>
  <c r="H32" i="15"/>
  <c r="F32" i="15"/>
  <c r="H31" i="15"/>
  <c r="F31" i="15"/>
  <c r="I31" i="15" s="1"/>
  <c r="H30" i="15"/>
  <c r="F30" i="15"/>
  <c r="H29" i="15"/>
  <c r="F29" i="15"/>
  <c r="I29" i="15" s="1"/>
  <c r="H28" i="15"/>
  <c r="F28" i="15"/>
  <c r="H27" i="15"/>
  <c r="F27" i="15"/>
  <c r="I27" i="15" s="1"/>
  <c r="H26" i="15"/>
  <c r="F26" i="15"/>
  <c r="H25" i="15"/>
  <c r="F25" i="15"/>
  <c r="I25" i="15" s="1"/>
  <c r="H24" i="15"/>
  <c r="F24" i="15"/>
  <c r="H16" i="15"/>
  <c r="F16" i="15"/>
  <c r="H15" i="15"/>
  <c r="F15" i="15"/>
  <c r="H14" i="15"/>
  <c r="F14" i="15"/>
  <c r="I14" i="15" s="1"/>
  <c r="H13" i="15"/>
  <c r="F13" i="15"/>
  <c r="H12" i="15"/>
  <c r="F12" i="15"/>
  <c r="I12" i="15" s="1"/>
  <c r="H11" i="15"/>
  <c r="F11" i="15"/>
  <c r="H10" i="15"/>
  <c r="F10" i="15"/>
  <c r="I10" i="15" s="1"/>
  <c r="H9" i="15"/>
  <c r="F9" i="15"/>
  <c r="H8" i="15"/>
  <c r="F8" i="15"/>
  <c r="I8" i="15" s="1"/>
  <c r="H7" i="15"/>
  <c r="F7" i="15"/>
  <c r="H6" i="15"/>
  <c r="H17" i="15" s="1"/>
  <c r="F6" i="15"/>
  <c r="F17" i="15" s="1"/>
  <c r="I18" i="15" s="1"/>
  <c r="I20" i="15" l="1"/>
  <c r="I17" i="15"/>
  <c r="I19" i="15" s="1"/>
  <c r="I43" i="15"/>
  <c r="I57" i="15"/>
  <c r="I7" i="15"/>
  <c r="I9" i="15"/>
  <c r="I11" i="15"/>
  <c r="I13" i="15"/>
  <c r="I15" i="15"/>
  <c r="I24" i="15"/>
  <c r="I26" i="15"/>
  <c r="I28" i="15"/>
  <c r="I30" i="15"/>
  <c r="I32" i="15"/>
  <c r="I34" i="15"/>
  <c r="I36" i="15"/>
  <c r="I38" i="15"/>
  <c r="I40" i="15"/>
  <c r="I42" i="15"/>
  <c r="I56" i="15"/>
  <c r="I45" i="15"/>
  <c r="I47" i="15"/>
  <c r="I49" i="15"/>
  <c r="I51" i="15"/>
  <c r="I53" i="15"/>
  <c r="I55" i="15"/>
  <c r="I6" i="15"/>
  <c r="I16" i="15" s="1"/>
  <c r="F26" i="5"/>
  <c r="F21" i="5"/>
  <c r="I21" i="15" l="1"/>
  <c r="I22" i="15" s="1"/>
  <c r="I23" i="15" s="1"/>
  <c r="F46" i="13"/>
  <c r="M46" i="13" l="1"/>
  <c r="J45" i="13"/>
  <c r="J47" i="13"/>
  <c r="D17" i="8" l="1"/>
  <c r="G82" i="13"/>
  <c r="G83" i="13"/>
  <c r="G84" i="13"/>
  <c r="G85" i="13"/>
  <c r="G86" i="13"/>
  <c r="G87" i="13"/>
  <c r="G88" i="13"/>
  <c r="G81" i="13"/>
  <c r="I82" i="13"/>
  <c r="I83" i="13"/>
  <c r="I84" i="13"/>
  <c r="J84" i="13" s="1"/>
  <c r="I85" i="13"/>
  <c r="I86" i="13"/>
  <c r="I87" i="13"/>
  <c r="I88" i="13"/>
  <c r="J88" i="13" s="1"/>
  <c r="I81" i="13"/>
  <c r="I56" i="12"/>
  <c r="H56" i="12"/>
  <c r="F56" i="12"/>
  <c r="I44" i="13"/>
  <c r="I45" i="13"/>
  <c r="I46" i="13"/>
  <c r="I47" i="13"/>
  <c r="I43" i="13"/>
  <c r="G44" i="13"/>
  <c r="G45" i="13"/>
  <c r="G46" i="13"/>
  <c r="G47" i="13"/>
  <c r="G43" i="13"/>
  <c r="J86" i="13"/>
  <c r="J82" i="13"/>
  <c r="I79" i="13"/>
  <c r="G79" i="13"/>
  <c r="I78" i="13"/>
  <c r="G78" i="13"/>
  <c r="I77" i="13"/>
  <c r="G77" i="13"/>
  <c r="I76" i="13"/>
  <c r="G76" i="13"/>
  <c r="I75" i="13"/>
  <c r="G75" i="13"/>
  <c r="I74" i="13"/>
  <c r="G74" i="13"/>
  <c r="I73" i="13"/>
  <c r="G73" i="13"/>
  <c r="I72" i="13"/>
  <c r="G72" i="13"/>
  <c r="I71" i="13"/>
  <c r="G71" i="13"/>
  <c r="I70" i="13"/>
  <c r="G70" i="13"/>
  <c r="I69" i="13"/>
  <c r="G69" i="13"/>
  <c r="I68" i="13"/>
  <c r="G68" i="13"/>
  <c r="I66" i="13"/>
  <c r="G66" i="13"/>
  <c r="I65" i="13"/>
  <c r="G65" i="13"/>
  <c r="I64" i="13"/>
  <c r="G64" i="13"/>
  <c r="I63" i="13"/>
  <c r="G63" i="13"/>
  <c r="I62" i="13"/>
  <c r="G62" i="13"/>
  <c r="I61" i="13"/>
  <c r="G61" i="13"/>
  <c r="I60" i="13"/>
  <c r="G60" i="13"/>
  <c r="I59" i="13"/>
  <c r="G59" i="13"/>
  <c r="I58" i="13"/>
  <c r="G58" i="13"/>
  <c r="I56" i="13"/>
  <c r="G56" i="13"/>
  <c r="I55" i="13"/>
  <c r="G55" i="13"/>
  <c r="I54" i="13"/>
  <c r="G54" i="13"/>
  <c r="I53" i="13"/>
  <c r="G53" i="13"/>
  <c r="I52" i="13"/>
  <c r="G52" i="13"/>
  <c r="I51" i="13"/>
  <c r="G51" i="13"/>
  <c r="I50" i="13"/>
  <c r="G50" i="13"/>
  <c r="I49" i="13"/>
  <c r="G49" i="13"/>
  <c r="I41" i="13"/>
  <c r="G41" i="13"/>
  <c r="I40" i="13"/>
  <c r="G40" i="13"/>
  <c r="I39" i="13"/>
  <c r="G39" i="13"/>
  <c r="I38" i="13"/>
  <c r="G38" i="13"/>
  <c r="I37" i="13"/>
  <c r="G37" i="13"/>
  <c r="I36" i="13"/>
  <c r="G36" i="13"/>
  <c r="I35" i="13"/>
  <c r="G35" i="13"/>
  <c r="I34" i="13"/>
  <c r="G34" i="13"/>
  <c r="I33" i="13"/>
  <c r="G33" i="13"/>
  <c r="I32" i="13"/>
  <c r="G32" i="13"/>
  <c r="I31" i="13"/>
  <c r="G31" i="13"/>
  <c r="I30" i="13"/>
  <c r="G30" i="13"/>
  <c r="I29" i="13"/>
  <c r="G29" i="13"/>
  <c r="I28" i="13"/>
  <c r="G28" i="13"/>
  <c r="I27" i="13"/>
  <c r="G27" i="13"/>
  <c r="I26" i="13"/>
  <c r="G26" i="13"/>
  <c r="I25" i="13"/>
  <c r="G25" i="13"/>
  <c r="I24" i="13"/>
  <c r="G24" i="13"/>
  <c r="I23" i="13"/>
  <c r="G23" i="13"/>
  <c r="I22" i="13"/>
  <c r="G22" i="13"/>
  <c r="I21" i="13"/>
  <c r="G21" i="13"/>
  <c r="I19" i="13"/>
  <c r="G19" i="13"/>
  <c r="I18" i="13"/>
  <c r="G18" i="13"/>
  <c r="I17" i="13"/>
  <c r="G17" i="13"/>
  <c r="I16" i="13"/>
  <c r="G16" i="13"/>
  <c r="I15" i="13"/>
  <c r="G15" i="13"/>
  <c r="I14" i="13"/>
  <c r="G14" i="13"/>
  <c r="I13" i="13"/>
  <c r="G13" i="13"/>
  <c r="I12" i="13"/>
  <c r="G12" i="13"/>
  <c r="I11" i="13"/>
  <c r="G11" i="13"/>
  <c r="I10" i="13"/>
  <c r="G10" i="13"/>
  <c r="I9" i="13"/>
  <c r="G9" i="13"/>
  <c r="I8" i="13"/>
  <c r="G8" i="13"/>
  <c r="I7" i="13"/>
  <c r="I89" i="13" s="1"/>
  <c r="J92" i="13" s="1"/>
  <c r="G7" i="13"/>
  <c r="J46" i="13" l="1"/>
  <c r="G89" i="13"/>
  <c r="J90" i="13" s="1"/>
  <c r="J43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3" i="13"/>
  <c r="J25" i="13"/>
  <c r="J27" i="13"/>
  <c r="J29" i="13"/>
  <c r="J31" i="13"/>
  <c r="J33" i="13"/>
  <c r="J35" i="13"/>
  <c r="J37" i="13"/>
  <c r="J39" i="13"/>
  <c r="J41" i="13"/>
  <c r="J50" i="13"/>
  <c r="J52" i="13"/>
  <c r="J54" i="13"/>
  <c r="J56" i="13"/>
  <c r="J60" i="13"/>
  <c r="J62" i="13"/>
  <c r="J64" i="13"/>
  <c r="J66" i="13"/>
  <c r="J68" i="13"/>
  <c r="J70" i="13"/>
  <c r="J44" i="13"/>
  <c r="J72" i="13"/>
  <c r="J74" i="13"/>
  <c r="J76" i="13"/>
  <c r="J78" i="13"/>
  <c r="J24" i="13"/>
  <c r="J26" i="13"/>
  <c r="J28" i="13"/>
  <c r="J30" i="13"/>
  <c r="J32" i="13"/>
  <c r="J34" i="13"/>
  <c r="J36" i="13"/>
  <c r="J38" i="13"/>
  <c r="J40" i="13"/>
  <c r="J51" i="13"/>
  <c r="J53" i="13"/>
  <c r="J55" i="13"/>
  <c r="J61" i="13"/>
  <c r="J63" i="13"/>
  <c r="J65" i="13"/>
  <c r="J69" i="13"/>
  <c r="J71" i="13"/>
  <c r="J73" i="13"/>
  <c r="J75" i="13"/>
  <c r="J77" i="13"/>
  <c r="J79" i="13"/>
  <c r="J83" i="13"/>
  <c r="J85" i="13"/>
  <c r="J87" i="13"/>
  <c r="J22" i="13"/>
  <c r="J21" i="13"/>
  <c r="J49" i="13"/>
  <c r="J59" i="13"/>
  <c r="J81" i="13"/>
  <c r="J58" i="13"/>
  <c r="J89" i="13" l="1"/>
  <c r="J91" i="13" s="1"/>
  <c r="J93" i="13" s="1"/>
  <c r="J94" i="13" s="1"/>
  <c r="J95" i="13" s="1"/>
  <c r="J97" i="13" l="1"/>
  <c r="M95" i="9"/>
  <c r="M94" i="9"/>
  <c r="M93" i="9"/>
  <c r="M96" i="9" s="1"/>
  <c r="M92" i="9"/>
  <c r="M91" i="9"/>
  <c r="I57" i="12"/>
  <c r="M39" i="7"/>
  <c r="M38" i="7"/>
  <c r="M37" i="7"/>
  <c r="M36" i="7"/>
  <c r="L90" i="9"/>
  <c r="M90" i="9"/>
  <c r="J90" i="9"/>
  <c r="H90" i="9"/>
  <c r="F89" i="9"/>
  <c r="J89" i="9" s="1"/>
  <c r="M89" i="9" s="1"/>
  <c r="F88" i="9"/>
  <c r="J88" i="9" s="1"/>
  <c r="M88" i="9" s="1"/>
  <c r="F87" i="9"/>
  <c r="J87" i="9" s="1"/>
  <c r="M87" i="9" s="1"/>
  <c r="F86" i="9"/>
  <c r="L86" i="9" s="1"/>
  <c r="M86" i="9" s="1"/>
  <c r="F85" i="9"/>
  <c r="H85" i="9" s="1"/>
  <c r="M85" i="9" s="1"/>
  <c r="F83" i="9"/>
  <c r="J83" i="9" s="1"/>
  <c r="M83" i="9" s="1"/>
  <c r="F82" i="9"/>
  <c r="J82" i="9" s="1"/>
  <c r="M82" i="9" s="1"/>
  <c r="F81" i="9"/>
  <c r="L81" i="9" s="1"/>
  <c r="M81" i="9" s="1"/>
  <c r="F80" i="9"/>
  <c r="H80" i="9" s="1"/>
  <c r="M80" i="9" s="1"/>
  <c r="I19" i="12" l="1"/>
  <c r="H55" i="12" l="1"/>
  <c r="I55" i="12" s="1"/>
  <c r="F55" i="12"/>
  <c r="H54" i="12"/>
  <c r="I54" i="12" s="1"/>
  <c r="F54" i="12"/>
  <c r="H53" i="12"/>
  <c r="I53" i="12" s="1"/>
  <c r="F53" i="12"/>
  <c r="H52" i="12"/>
  <c r="I52" i="12" s="1"/>
  <c r="F52" i="12"/>
  <c r="H51" i="12"/>
  <c r="I51" i="12" s="1"/>
  <c r="F51" i="12"/>
  <c r="H50" i="12"/>
  <c r="I50" i="12" s="1"/>
  <c r="F50" i="12"/>
  <c r="H49" i="12"/>
  <c r="I49" i="12" s="1"/>
  <c r="F49" i="12"/>
  <c r="H48" i="12"/>
  <c r="I48" i="12" s="1"/>
  <c r="F48" i="12"/>
  <c r="H47" i="12"/>
  <c r="I47" i="12" s="1"/>
  <c r="F47" i="12"/>
  <c r="H46" i="12"/>
  <c r="I46" i="12" s="1"/>
  <c r="F46" i="12"/>
  <c r="H45" i="12"/>
  <c r="I45" i="12" s="1"/>
  <c r="F45" i="12"/>
  <c r="H44" i="12"/>
  <c r="I44" i="12" s="1"/>
  <c r="F44" i="12"/>
  <c r="H43" i="12"/>
  <c r="I43" i="12" s="1"/>
  <c r="F43" i="12"/>
  <c r="H42" i="12"/>
  <c r="I42" i="12" s="1"/>
  <c r="F42" i="12"/>
  <c r="H41" i="12"/>
  <c r="I41" i="12" s="1"/>
  <c r="F41" i="12"/>
  <c r="H40" i="12"/>
  <c r="I40" i="12" s="1"/>
  <c r="F40" i="12"/>
  <c r="H39" i="12"/>
  <c r="I39" i="12" s="1"/>
  <c r="F39" i="12"/>
  <c r="H38" i="12"/>
  <c r="I38" i="12" s="1"/>
  <c r="F38" i="12"/>
  <c r="H37" i="12"/>
  <c r="I37" i="12" s="1"/>
  <c r="F37" i="12"/>
  <c r="H36" i="12"/>
  <c r="I36" i="12" s="1"/>
  <c r="F36" i="12"/>
  <c r="H35" i="12"/>
  <c r="I35" i="12" s="1"/>
  <c r="F35" i="12"/>
  <c r="H34" i="12"/>
  <c r="I34" i="12" s="1"/>
  <c r="F34" i="12"/>
  <c r="H33" i="12"/>
  <c r="I33" i="12" s="1"/>
  <c r="F33" i="12"/>
  <c r="H32" i="12"/>
  <c r="I32" i="12" s="1"/>
  <c r="F32" i="12"/>
  <c r="H31" i="12"/>
  <c r="I31" i="12" s="1"/>
  <c r="F31" i="12"/>
  <c r="H30" i="12"/>
  <c r="F30" i="12"/>
  <c r="I30" i="12" s="1"/>
  <c r="H29" i="12"/>
  <c r="I29" i="12" s="1"/>
  <c r="F29" i="12"/>
  <c r="H28" i="12"/>
  <c r="F28" i="12"/>
  <c r="I28" i="12" s="1"/>
  <c r="H27" i="12"/>
  <c r="I27" i="12" s="1"/>
  <c r="F27" i="12"/>
  <c r="H26" i="12"/>
  <c r="F26" i="12"/>
  <c r="I26" i="12" s="1"/>
  <c r="H25" i="12"/>
  <c r="I25" i="12" s="1"/>
  <c r="F25" i="12"/>
  <c r="H24" i="12"/>
  <c r="F24" i="12"/>
  <c r="I24" i="12" s="1"/>
  <c r="H23" i="12"/>
  <c r="F23" i="12"/>
  <c r="H15" i="12"/>
  <c r="I15" i="12" s="1"/>
  <c r="F15" i="12"/>
  <c r="H14" i="12"/>
  <c r="F14" i="12"/>
  <c r="I14" i="12" s="1"/>
  <c r="H13" i="12"/>
  <c r="I13" i="12" s="1"/>
  <c r="F13" i="12"/>
  <c r="H12" i="12"/>
  <c r="F12" i="12"/>
  <c r="I12" i="12" s="1"/>
  <c r="H11" i="12"/>
  <c r="I11" i="12" s="1"/>
  <c r="F11" i="12"/>
  <c r="H10" i="12"/>
  <c r="F10" i="12"/>
  <c r="I10" i="12" s="1"/>
  <c r="H9" i="12"/>
  <c r="I9" i="12" s="1"/>
  <c r="F9" i="12"/>
  <c r="H8" i="12"/>
  <c r="F8" i="12"/>
  <c r="I8" i="12" s="1"/>
  <c r="H7" i="12"/>
  <c r="I7" i="12" s="1"/>
  <c r="F7" i="12"/>
  <c r="H6" i="12"/>
  <c r="H16" i="12" s="1"/>
  <c r="F6" i="12"/>
  <c r="I6" i="12" s="1"/>
  <c r="F16" i="12" l="1"/>
  <c r="I17" i="12" s="1"/>
  <c r="I23" i="12"/>
  <c r="I58" i="12" s="1"/>
  <c r="I59" i="12" s="1"/>
  <c r="I60" i="12" s="1"/>
  <c r="I61" i="12" s="1"/>
  <c r="I62" i="12" s="1"/>
  <c r="F198" i="5"/>
  <c r="J198" i="5" s="1"/>
  <c r="F197" i="5"/>
  <c r="L197" i="5" s="1"/>
  <c r="F196" i="5"/>
  <c r="J196" i="5" s="1"/>
  <c r="L195" i="5"/>
  <c r="M195" i="5" s="1"/>
  <c r="I16" i="12" l="1"/>
  <c r="I18" i="12" s="1"/>
  <c r="I20" i="12" s="1"/>
  <c r="I21" i="12" s="1"/>
  <c r="I22" i="12" s="1"/>
  <c r="I63" i="12" s="1"/>
  <c r="H196" i="5"/>
  <c r="H198" i="5"/>
  <c r="L196" i="5"/>
  <c r="L198" i="5"/>
  <c r="M196" i="5"/>
  <c r="M198" i="5"/>
  <c r="J197" i="5"/>
  <c r="M197" i="5" s="1"/>
  <c r="H197" i="5"/>
  <c r="E249" i="5" l="1"/>
  <c r="F249" i="5" s="1"/>
  <c r="E248" i="5"/>
  <c r="F248" i="5" s="1"/>
  <c r="E247" i="5"/>
  <c r="F247" i="5" s="1"/>
  <c r="E246" i="5"/>
  <c r="F246" i="5" s="1"/>
  <c r="M245" i="5"/>
  <c r="F244" i="5"/>
  <c r="J244" i="5" s="1"/>
  <c r="M244" i="5" s="1"/>
  <c r="F243" i="5"/>
  <c r="J243" i="5" s="1"/>
  <c r="M243" i="5" s="1"/>
  <c r="F242" i="5"/>
  <c r="L242" i="5" s="1"/>
  <c r="M242" i="5" s="1"/>
  <c r="F241" i="5"/>
  <c r="H241" i="5" s="1"/>
  <c r="M241" i="5" s="1"/>
  <c r="M240" i="5"/>
  <c r="F161" i="5"/>
  <c r="L161" i="5" s="1"/>
  <c r="F37" i="5"/>
  <c r="J161" i="5"/>
  <c r="J162" i="5"/>
  <c r="H161" i="5"/>
  <c r="H162" i="5"/>
  <c r="J163" i="5"/>
  <c r="L163" i="5"/>
  <c r="F141" i="5"/>
  <c r="F113" i="5"/>
  <c r="F106" i="5"/>
  <c r="J106" i="5" s="1"/>
  <c r="M106" i="5" s="1"/>
  <c r="F105" i="5"/>
  <c r="J105" i="5" s="1"/>
  <c r="M105" i="5" s="1"/>
  <c r="F104" i="5"/>
  <c r="L104" i="5" s="1"/>
  <c r="M104" i="5" s="1"/>
  <c r="F103" i="5"/>
  <c r="H103" i="5" s="1"/>
  <c r="M103" i="5" s="1"/>
  <c r="M102" i="5"/>
  <c r="M162" i="5" l="1"/>
  <c r="J246" i="5"/>
  <c r="L246" i="5"/>
  <c r="H246" i="5"/>
  <c r="J248" i="5"/>
  <c r="L248" i="5"/>
  <c r="H248" i="5"/>
  <c r="J247" i="5"/>
  <c r="L247" i="5"/>
  <c r="H247" i="5"/>
  <c r="J249" i="5"/>
  <c r="L249" i="5"/>
  <c r="H249" i="5"/>
  <c r="M247" i="5" l="1"/>
  <c r="M246" i="5"/>
  <c r="M249" i="5"/>
  <c r="M248" i="5"/>
  <c r="M161" i="5" l="1"/>
  <c r="H163" i="5"/>
  <c r="M163" i="5" s="1"/>
  <c r="D18" i="8" l="1"/>
  <c r="H48" i="11" l="1"/>
  <c r="I48" i="11" s="1"/>
  <c r="F48" i="11"/>
  <c r="H47" i="11"/>
  <c r="I47" i="11" s="1"/>
  <c r="F47" i="11"/>
  <c r="H46" i="11"/>
  <c r="F46" i="11"/>
  <c r="H45" i="11"/>
  <c r="I45" i="11" s="1"/>
  <c r="F45" i="11"/>
  <c r="H44" i="11"/>
  <c r="F44" i="11"/>
  <c r="H43" i="11"/>
  <c r="F43" i="11"/>
  <c r="H42" i="11"/>
  <c r="F42" i="11"/>
  <c r="H41" i="11"/>
  <c r="F41" i="11"/>
  <c r="H40" i="11"/>
  <c r="F40" i="11"/>
  <c r="I40" i="11" s="1"/>
  <c r="H39" i="11"/>
  <c r="F39" i="11"/>
  <c r="H38" i="11"/>
  <c r="F38" i="11"/>
  <c r="I38" i="11" s="1"/>
  <c r="H37" i="11"/>
  <c r="F37" i="11"/>
  <c r="H36" i="11"/>
  <c r="F36" i="11"/>
  <c r="I36" i="11" s="1"/>
  <c r="H35" i="11"/>
  <c r="F35" i="11"/>
  <c r="H34" i="11"/>
  <c r="F34" i="11"/>
  <c r="I34" i="11" s="1"/>
  <c r="H33" i="11"/>
  <c r="F33" i="11"/>
  <c r="H32" i="11"/>
  <c r="F32" i="11"/>
  <c r="I32" i="11" s="1"/>
  <c r="H31" i="11"/>
  <c r="F31" i="11"/>
  <c r="H30" i="11"/>
  <c r="F30" i="11"/>
  <c r="H29" i="11"/>
  <c r="F29" i="11"/>
  <c r="H28" i="11"/>
  <c r="F28" i="11"/>
  <c r="H27" i="11"/>
  <c r="F27" i="11"/>
  <c r="H26" i="11"/>
  <c r="F26" i="11"/>
  <c r="H25" i="11"/>
  <c r="F25" i="11"/>
  <c r="H24" i="11"/>
  <c r="F24" i="11"/>
  <c r="H23" i="11"/>
  <c r="F23" i="11"/>
  <c r="H22" i="11"/>
  <c r="F22" i="11"/>
  <c r="H21" i="11"/>
  <c r="F21" i="11"/>
  <c r="H20" i="11"/>
  <c r="F20" i="11"/>
  <c r="H19" i="11"/>
  <c r="F19" i="11"/>
  <c r="H18" i="11"/>
  <c r="F18" i="11"/>
  <c r="H17" i="11"/>
  <c r="F17" i="11"/>
  <c r="H16" i="11"/>
  <c r="F16" i="11"/>
  <c r="I16" i="11" s="1"/>
  <c r="H15" i="11"/>
  <c r="F15" i="11"/>
  <c r="H14" i="11"/>
  <c r="F14" i="11"/>
  <c r="I14" i="11" s="1"/>
  <c r="H13" i="11"/>
  <c r="F13" i="11"/>
  <c r="H12" i="11"/>
  <c r="F12" i="11"/>
  <c r="I12" i="11" s="1"/>
  <c r="H11" i="11"/>
  <c r="F11" i="11"/>
  <c r="H10" i="11"/>
  <c r="F10" i="11"/>
  <c r="I10" i="11" s="1"/>
  <c r="H9" i="11"/>
  <c r="F9" i="11"/>
  <c r="H8" i="11"/>
  <c r="F8" i="11"/>
  <c r="I8" i="11" s="1"/>
  <c r="H7" i="11"/>
  <c r="F7" i="11"/>
  <c r="H6" i="11"/>
  <c r="H49" i="11" s="1"/>
  <c r="F6" i="11"/>
  <c r="F49" i="11" s="1"/>
  <c r="I50" i="11" s="1"/>
  <c r="I42" i="11" l="1"/>
  <c r="I44" i="11"/>
  <c r="I17" i="11"/>
  <c r="I19" i="11"/>
  <c r="I21" i="11"/>
  <c r="I23" i="11"/>
  <c r="I25" i="11"/>
  <c r="I27" i="11"/>
  <c r="I29" i="11"/>
  <c r="I31" i="11"/>
  <c r="I18" i="11"/>
  <c r="I20" i="11"/>
  <c r="I22" i="11"/>
  <c r="I24" i="11"/>
  <c r="I26" i="11"/>
  <c r="I28" i="11"/>
  <c r="I30" i="11"/>
  <c r="I46" i="11"/>
  <c r="I7" i="11"/>
  <c r="I9" i="11"/>
  <c r="I11" i="11"/>
  <c r="I13" i="11"/>
  <c r="I15" i="11"/>
  <c r="I33" i="11"/>
  <c r="I35" i="11"/>
  <c r="I37" i="11"/>
  <c r="I39" i="11"/>
  <c r="I41" i="11"/>
  <c r="I43" i="11"/>
  <c r="I6" i="11"/>
  <c r="I49" i="11" s="1"/>
  <c r="I51" i="11" s="1"/>
  <c r="I55" i="11" l="1"/>
  <c r="I52" i="11"/>
  <c r="I53" i="11" s="1"/>
  <c r="I54" i="11" s="1"/>
  <c r="I47" i="4"/>
  <c r="I48" i="4"/>
  <c r="F61" i="9" l="1"/>
  <c r="J61" i="9" s="1"/>
  <c r="M61" i="9" s="1"/>
  <c r="F60" i="9"/>
  <c r="J60" i="9" s="1"/>
  <c r="M60" i="9" s="1"/>
  <c r="F59" i="9"/>
  <c r="L59" i="9" s="1"/>
  <c r="M59" i="9" s="1"/>
  <c r="F58" i="9"/>
  <c r="H58" i="9" s="1"/>
  <c r="M58" i="9" s="1"/>
  <c r="F24" i="9"/>
  <c r="H24" i="9" s="1"/>
  <c r="M24" i="9" s="1"/>
  <c r="F22" i="9"/>
  <c r="H22" i="9" s="1"/>
  <c r="M22" i="9" s="1"/>
  <c r="F67" i="9"/>
  <c r="J67" i="9" s="1"/>
  <c r="M67" i="9" s="1"/>
  <c r="F66" i="9"/>
  <c r="J66" i="9" s="1"/>
  <c r="M66" i="9" s="1"/>
  <c r="F65" i="9"/>
  <c r="L65" i="9" s="1"/>
  <c r="M65" i="9" s="1"/>
  <c r="F64" i="9"/>
  <c r="H64" i="9" s="1"/>
  <c r="M64" i="9" s="1"/>
  <c r="F169" i="5" l="1"/>
  <c r="J169" i="5" s="1"/>
  <c r="M169" i="5" s="1"/>
  <c r="F168" i="5"/>
  <c r="L168" i="5" s="1"/>
  <c r="M168" i="5" s="1"/>
  <c r="F167" i="5"/>
  <c r="H167" i="5" s="1"/>
  <c r="M167" i="5" s="1"/>
  <c r="M166" i="5"/>
  <c r="I49" i="4"/>
  <c r="I50" i="4" s="1"/>
  <c r="I45" i="4"/>
  <c r="I46" i="4"/>
  <c r="H43" i="4" l="1"/>
  <c r="I43" i="4" s="1"/>
  <c r="F43" i="4"/>
  <c r="H42" i="4"/>
  <c r="I42" i="4" s="1"/>
  <c r="F42" i="4"/>
  <c r="H41" i="4"/>
  <c r="I41" i="4" s="1"/>
  <c r="F41" i="4"/>
  <c r="H40" i="4"/>
  <c r="I40" i="4" s="1"/>
  <c r="F40" i="4"/>
  <c r="H39" i="4"/>
  <c r="I39" i="4" s="1"/>
  <c r="F39" i="4"/>
  <c r="H38" i="4"/>
  <c r="I38" i="4" s="1"/>
  <c r="F38" i="4"/>
  <c r="H37" i="4"/>
  <c r="I37" i="4" s="1"/>
  <c r="F37" i="4"/>
  <c r="H36" i="4"/>
  <c r="I36" i="4" s="1"/>
  <c r="F36" i="4"/>
  <c r="H35" i="4"/>
  <c r="I35" i="4" s="1"/>
  <c r="F35" i="4"/>
  <c r="H34" i="4"/>
  <c r="I34" i="4" s="1"/>
  <c r="F34" i="4"/>
  <c r="H33" i="4"/>
  <c r="I33" i="4" s="1"/>
  <c r="F33" i="4"/>
  <c r="H32" i="4"/>
  <c r="I32" i="4" s="1"/>
  <c r="F32" i="4"/>
  <c r="H31" i="4"/>
  <c r="I31" i="4" s="1"/>
  <c r="F31" i="4"/>
  <c r="H30" i="4"/>
  <c r="I30" i="4" s="1"/>
  <c r="F30" i="4"/>
  <c r="H29" i="4"/>
  <c r="I29" i="4" s="1"/>
  <c r="F29" i="4"/>
  <c r="H28" i="4"/>
  <c r="I28" i="4" s="1"/>
  <c r="F28" i="4"/>
  <c r="H27" i="4"/>
  <c r="I27" i="4" s="1"/>
  <c r="F27" i="4"/>
  <c r="H26" i="4"/>
  <c r="I26" i="4" s="1"/>
  <c r="F26" i="4"/>
  <c r="H25" i="4"/>
  <c r="I25" i="4" s="1"/>
  <c r="F25" i="4"/>
  <c r="H24" i="4"/>
  <c r="I24" i="4" s="1"/>
  <c r="F24" i="4"/>
  <c r="H23" i="4"/>
  <c r="I23" i="4" s="1"/>
  <c r="F23" i="4"/>
  <c r="H22" i="4"/>
  <c r="I22" i="4" s="1"/>
  <c r="F22" i="4"/>
  <c r="H21" i="4"/>
  <c r="I21" i="4" s="1"/>
  <c r="F21" i="4"/>
  <c r="H20" i="4"/>
  <c r="I20" i="4" s="1"/>
  <c r="F20" i="4"/>
  <c r="H19" i="4"/>
  <c r="I19" i="4" s="1"/>
  <c r="F19" i="4"/>
  <c r="H18" i="4"/>
  <c r="I18" i="4" s="1"/>
  <c r="F18" i="4"/>
  <c r="H17" i="4"/>
  <c r="I17" i="4" s="1"/>
  <c r="F17" i="4"/>
  <c r="H16" i="4"/>
  <c r="I16" i="4" s="1"/>
  <c r="F16" i="4"/>
  <c r="H15" i="4"/>
  <c r="I15" i="4" s="1"/>
  <c r="F15" i="4"/>
  <c r="H14" i="4"/>
  <c r="I14" i="4" s="1"/>
  <c r="F14" i="4"/>
  <c r="H13" i="4"/>
  <c r="I13" i="4" s="1"/>
  <c r="F13" i="4"/>
  <c r="H12" i="4"/>
  <c r="I12" i="4" s="1"/>
  <c r="F12" i="4"/>
  <c r="H11" i="4"/>
  <c r="F11" i="4"/>
  <c r="H10" i="4"/>
  <c r="I10" i="4" s="1"/>
  <c r="F10" i="4"/>
  <c r="H9" i="4"/>
  <c r="F9" i="4"/>
  <c r="H8" i="4"/>
  <c r="I8" i="4" s="1"/>
  <c r="F8" i="4"/>
  <c r="H7" i="4"/>
  <c r="F7" i="4"/>
  <c r="I7" i="4" s="1"/>
  <c r="H6" i="4"/>
  <c r="F6" i="4"/>
  <c r="F44" i="4" s="1"/>
  <c r="I9" i="4" l="1"/>
  <c r="I11" i="4"/>
  <c r="I6" i="4"/>
  <c r="H44" i="4"/>
  <c r="I44" i="4" s="1"/>
  <c r="L207" i="5" l="1"/>
  <c r="J207" i="5"/>
  <c r="G207" i="5"/>
  <c r="H207" i="5" s="1"/>
  <c r="F208" i="5"/>
  <c r="J205" i="5"/>
  <c r="F199" i="5"/>
  <c r="F227" i="5" l="1"/>
  <c r="F234" i="5" s="1"/>
  <c r="J208" i="5"/>
  <c r="L208" i="5"/>
  <c r="H208" i="5"/>
  <c r="M207" i="5"/>
  <c r="H206" i="5"/>
  <c r="L206" i="5"/>
  <c r="J206" i="5"/>
  <c r="H205" i="5"/>
  <c r="L205" i="5"/>
  <c r="L156" i="5"/>
  <c r="J156" i="5"/>
  <c r="G156" i="5"/>
  <c r="H156" i="5" s="1"/>
  <c r="F155" i="5"/>
  <c r="F157" i="5" s="1"/>
  <c r="F158" i="5"/>
  <c r="F160" i="5" s="1"/>
  <c r="F147" i="5"/>
  <c r="F146" i="5"/>
  <c r="Q39" i="5"/>
  <c r="M206" i="5" l="1"/>
  <c r="M208" i="5"/>
  <c r="M205" i="5"/>
  <c r="J157" i="5"/>
  <c r="L157" i="5"/>
  <c r="H157" i="5"/>
  <c r="M156" i="5"/>
  <c r="H155" i="5"/>
  <c r="L155" i="5"/>
  <c r="J155" i="5"/>
  <c r="M155" i="5" l="1"/>
  <c r="M157" i="5"/>
  <c r="F145" i="5" l="1"/>
  <c r="J145" i="5" s="1"/>
  <c r="M145" i="5" s="1"/>
  <c r="F143" i="5"/>
  <c r="F142" i="5"/>
  <c r="M141" i="5"/>
  <c r="J144" i="5"/>
  <c r="M144" i="5" s="1"/>
  <c r="L143" i="5"/>
  <c r="M143" i="5" s="1"/>
  <c r="H142" i="5"/>
  <c r="M142" i="5" s="1"/>
  <c r="J123" i="5"/>
  <c r="M123" i="5" s="1"/>
  <c r="F115" i="5"/>
  <c r="F116" i="5"/>
  <c r="F114" i="5"/>
  <c r="M113" i="5"/>
  <c r="E200" i="5"/>
  <c r="F200" i="5" s="1"/>
  <c r="H200" i="5" s="1"/>
  <c r="M200" i="5" s="1"/>
  <c r="E257" i="5"/>
  <c r="F257" i="5" s="1"/>
  <c r="J257" i="5" s="1"/>
  <c r="M257" i="5" s="1"/>
  <c r="E256" i="5"/>
  <c r="F256" i="5" s="1"/>
  <c r="J256" i="5" s="1"/>
  <c r="M256" i="5" s="1"/>
  <c r="E255" i="5"/>
  <c r="F255" i="5" s="1"/>
  <c r="L255" i="5" s="1"/>
  <c r="M255" i="5" s="1"/>
  <c r="E254" i="5"/>
  <c r="F254" i="5" s="1"/>
  <c r="H254" i="5" s="1"/>
  <c r="M254" i="5" s="1"/>
  <c r="F252" i="5"/>
  <c r="J252" i="5" s="1"/>
  <c r="M252" i="5" s="1"/>
  <c r="F251" i="5"/>
  <c r="H251" i="5" s="1"/>
  <c r="M251" i="5" s="1"/>
  <c r="F239" i="5"/>
  <c r="J239" i="5" s="1"/>
  <c r="M239" i="5" s="1"/>
  <c r="F238" i="5"/>
  <c r="J238" i="5" s="1"/>
  <c r="M238" i="5" s="1"/>
  <c r="F237" i="5"/>
  <c r="J237" i="5" s="1"/>
  <c r="M237" i="5" s="1"/>
  <c r="F236" i="5"/>
  <c r="L236" i="5" s="1"/>
  <c r="M236" i="5" s="1"/>
  <c r="F235" i="5"/>
  <c r="H235" i="5" s="1"/>
  <c r="M235" i="5" s="1"/>
  <c r="E233" i="5"/>
  <c r="F233" i="5" s="1"/>
  <c r="J233" i="5" s="1"/>
  <c r="M233" i="5" s="1"/>
  <c r="E232" i="5"/>
  <c r="F232" i="5" s="1"/>
  <c r="J232" i="5" s="1"/>
  <c r="M232" i="5" s="1"/>
  <c r="E231" i="5"/>
  <c r="F231" i="5" s="1"/>
  <c r="J231" i="5" s="1"/>
  <c r="M231" i="5" s="1"/>
  <c r="E230" i="5"/>
  <c r="F230" i="5" s="1"/>
  <c r="J230" i="5" s="1"/>
  <c r="M230" i="5" s="1"/>
  <c r="E229" i="5"/>
  <c r="F229" i="5" s="1"/>
  <c r="L229" i="5" s="1"/>
  <c r="M229" i="5" s="1"/>
  <c r="F228" i="5"/>
  <c r="H228" i="5" s="1"/>
  <c r="M228" i="5" s="1"/>
  <c r="F226" i="5"/>
  <c r="J226" i="5" s="1"/>
  <c r="M226" i="5" s="1"/>
  <c r="E225" i="5"/>
  <c r="F225" i="5" s="1"/>
  <c r="L225" i="5" s="1"/>
  <c r="M225" i="5" s="1"/>
  <c r="E224" i="5"/>
  <c r="F224" i="5" s="1"/>
  <c r="J224" i="5" s="1"/>
  <c r="M224" i="5" s="1"/>
  <c r="F223" i="5"/>
  <c r="L223" i="5" s="1"/>
  <c r="M223" i="5" s="1"/>
  <c r="E222" i="5"/>
  <c r="F222" i="5" s="1"/>
  <c r="H222" i="5" s="1"/>
  <c r="M222" i="5" s="1"/>
  <c r="E220" i="5"/>
  <c r="E219" i="5"/>
  <c r="E218" i="5"/>
  <c r="E217" i="5"/>
  <c r="E216" i="5"/>
  <c r="E215" i="5"/>
  <c r="E213" i="5"/>
  <c r="E212" i="5"/>
  <c r="E211" i="5"/>
  <c r="E210" i="5"/>
  <c r="L204" i="5"/>
  <c r="M204" i="5" s="1"/>
  <c r="E203" i="5"/>
  <c r="E201" i="5"/>
  <c r="F201" i="5" s="1"/>
  <c r="L201" i="5" s="1"/>
  <c r="M201" i="5" s="1"/>
  <c r="E194" i="5"/>
  <c r="F194" i="5" s="1"/>
  <c r="J194" i="5" s="1"/>
  <c r="M194" i="5" s="1"/>
  <c r="E193" i="5"/>
  <c r="F193" i="5" s="1"/>
  <c r="L193" i="5" s="1"/>
  <c r="M193" i="5" s="1"/>
  <c r="E192" i="5"/>
  <c r="F192" i="5" s="1"/>
  <c r="H192" i="5" s="1"/>
  <c r="M192" i="5" s="1"/>
  <c r="E190" i="5"/>
  <c r="F190" i="5" s="1"/>
  <c r="J190" i="5" s="1"/>
  <c r="M190" i="5" s="1"/>
  <c r="E189" i="5"/>
  <c r="F189" i="5" s="1"/>
  <c r="L189" i="5" s="1"/>
  <c r="M189" i="5" s="1"/>
  <c r="E188" i="5"/>
  <c r="F188" i="5" s="1"/>
  <c r="H188" i="5" s="1"/>
  <c r="M188" i="5" s="1"/>
  <c r="E185" i="5"/>
  <c r="F186" i="5"/>
  <c r="L186" i="5" s="1"/>
  <c r="M186" i="5" s="1"/>
  <c r="E183" i="5"/>
  <c r="E182" i="5"/>
  <c r="F209" i="5"/>
  <c r="F214" i="5" s="1"/>
  <c r="F203" i="5" l="1"/>
  <c r="H203" i="5" s="1"/>
  <c r="M203" i="5" s="1"/>
  <c r="F183" i="5"/>
  <c r="L183" i="5" s="1"/>
  <c r="M183" i="5" s="1"/>
  <c r="F210" i="5"/>
  <c r="H210" i="5" s="1"/>
  <c r="M210" i="5" s="1"/>
  <c r="F212" i="5"/>
  <c r="J212" i="5" s="1"/>
  <c r="M212" i="5" s="1"/>
  <c r="F215" i="5"/>
  <c r="H215" i="5" s="1"/>
  <c r="M215" i="5" s="1"/>
  <c r="F217" i="5"/>
  <c r="J217" i="5" s="1"/>
  <c r="M217" i="5" s="1"/>
  <c r="F219" i="5"/>
  <c r="J219" i="5" s="1"/>
  <c r="M219" i="5" s="1"/>
  <c r="F211" i="5"/>
  <c r="L211" i="5" s="1"/>
  <c r="M211" i="5" s="1"/>
  <c r="F213" i="5"/>
  <c r="J213" i="5" s="1"/>
  <c r="M213" i="5" s="1"/>
  <c r="F216" i="5"/>
  <c r="L216" i="5" s="1"/>
  <c r="M216" i="5" s="1"/>
  <c r="F218" i="5"/>
  <c r="J218" i="5" s="1"/>
  <c r="M218" i="5" s="1"/>
  <c r="F220" i="5"/>
  <c r="J220" i="5" s="1"/>
  <c r="F182" i="5"/>
  <c r="H182" i="5" s="1"/>
  <c r="M182" i="5" s="1"/>
  <c r="F185" i="5"/>
  <c r="H185" i="5" s="1"/>
  <c r="M185" i="5" s="1"/>
  <c r="M220" i="5" l="1"/>
  <c r="L158" i="5" l="1"/>
  <c r="L159" i="5"/>
  <c r="J159" i="5"/>
  <c r="G159" i="5"/>
  <c r="H159" i="5" s="1"/>
  <c r="L153" i="5"/>
  <c r="J153" i="5"/>
  <c r="G153" i="5"/>
  <c r="H153" i="5" s="1"/>
  <c r="L152" i="5" l="1"/>
  <c r="F154" i="5"/>
  <c r="M159" i="5"/>
  <c r="M153" i="5"/>
  <c r="J152" i="5"/>
  <c r="J158" i="5"/>
  <c r="H152" i="5"/>
  <c r="H158" i="5"/>
  <c r="M158" i="5" l="1"/>
  <c r="M152" i="5"/>
  <c r="L154" i="5"/>
  <c r="H154" i="5"/>
  <c r="J154" i="5"/>
  <c r="L160" i="5"/>
  <c r="H160" i="5"/>
  <c r="J160" i="5"/>
  <c r="M160" i="5" l="1"/>
  <c r="M154" i="5"/>
  <c r="M35" i="7" l="1"/>
  <c r="L35" i="7"/>
  <c r="J35" i="7"/>
  <c r="H35" i="7"/>
  <c r="F40" i="10"/>
  <c r="F39" i="10"/>
  <c r="F22" i="10"/>
  <c r="F21" i="10"/>
  <c r="F111" i="5"/>
  <c r="H111" i="5" s="1"/>
  <c r="F110" i="5"/>
  <c r="F122" i="5"/>
  <c r="F121" i="5"/>
  <c r="J121" i="5" s="1"/>
  <c r="M121" i="5" s="1"/>
  <c r="F120" i="5"/>
  <c r="L120" i="5" s="1"/>
  <c r="M120" i="5" s="1"/>
  <c r="F119" i="5"/>
  <c r="H119" i="5" s="1"/>
  <c r="M119" i="5" s="1"/>
  <c r="F117" i="5"/>
  <c r="J116" i="5"/>
  <c r="M116" i="5" s="1"/>
  <c r="H114" i="5"/>
  <c r="M114" i="5" s="1"/>
  <c r="L115" i="5"/>
  <c r="J122" i="5" l="1"/>
  <c r="M122" i="5" s="1"/>
  <c r="M115" i="5"/>
  <c r="J111" i="5"/>
  <c r="J117" i="5"/>
  <c r="M117" i="5" s="1"/>
  <c r="F94" i="5" l="1"/>
  <c r="F93" i="5"/>
  <c r="F92" i="5"/>
  <c r="F91" i="5"/>
  <c r="F90" i="5"/>
  <c r="F44" i="5" l="1"/>
  <c r="F45" i="5"/>
  <c r="F32" i="5"/>
  <c r="F31" i="5"/>
  <c r="F30" i="5"/>
  <c r="M25" i="5"/>
  <c r="M40" i="5"/>
  <c r="M33" i="5"/>
  <c r="M52" i="5"/>
  <c r="M53" i="5"/>
  <c r="M59" i="5"/>
  <c r="M65" i="5"/>
  <c r="M71" i="5"/>
  <c r="M77" i="5"/>
  <c r="M82" i="5"/>
  <c r="M89" i="5"/>
  <c r="M97" i="5"/>
  <c r="M107" i="5"/>
  <c r="M118" i="5"/>
  <c r="M170" i="5"/>
  <c r="L175" i="5"/>
  <c r="L174" i="5"/>
  <c r="J174" i="5"/>
  <c r="J175" i="5"/>
  <c r="H175" i="5"/>
  <c r="H174" i="5"/>
  <c r="M174" i="5" l="1"/>
  <c r="M175" i="5"/>
  <c r="F28" i="10" l="1"/>
  <c r="F24" i="10"/>
  <c r="F23" i="10"/>
  <c r="F38" i="10"/>
  <c r="F37" i="10"/>
  <c r="F36" i="10"/>
  <c r="F35" i="10"/>
  <c r="F34" i="10"/>
  <c r="F33" i="10"/>
  <c r="F31" i="10"/>
  <c r="F30" i="10"/>
  <c r="F29" i="10"/>
  <c r="F27" i="10"/>
  <c r="F26" i="10"/>
  <c r="F25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1" i="10" l="1"/>
  <c r="F42" i="10" s="1"/>
  <c r="F43" i="10" s="1"/>
  <c r="F44" i="10" s="1"/>
  <c r="F45" i="10" s="1"/>
  <c r="F46" i="10" s="1"/>
  <c r="F47" i="10" s="1"/>
  <c r="E36" i="9" l="1"/>
  <c r="F36" i="9" s="1"/>
  <c r="J36" i="9" s="1"/>
  <c r="M36" i="9" s="1"/>
  <c r="E35" i="9"/>
  <c r="F35" i="9" s="1"/>
  <c r="J35" i="9" s="1"/>
  <c r="M35" i="9" s="1"/>
  <c r="E34" i="9"/>
  <c r="E33" i="9"/>
  <c r="F33" i="9" s="1"/>
  <c r="L33" i="9" s="1"/>
  <c r="M33" i="9" s="1"/>
  <c r="E32" i="9"/>
  <c r="F32" i="9" s="1"/>
  <c r="H32" i="9" s="1"/>
  <c r="M32" i="9" s="1"/>
  <c r="J50" i="9"/>
  <c r="M50" i="9" s="1"/>
  <c r="J49" i="9"/>
  <c r="M49" i="9" s="1"/>
  <c r="J48" i="9"/>
  <c r="M48" i="9" s="1"/>
  <c r="J47" i="9"/>
  <c r="M47" i="9" s="1"/>
  <c r="J46" i="9"/>
  <c r="M46" i="9" s="1"/>
  <c r="J45" i="9"/>
  <c r="M45" i="9" s="1"/>
  <c r="J44" i="9"/>
  <c r="M44" i="9" s="1"/>
  <c r="J43" i="9"/>
  <c r="M43" i="9" s="1"/>
  <c r="J42" i="9"/>
  <c r="M42" i="9" s="1"/>
  <c r="J41" i="9"/>
  <c r="M41" i="9" s="1"/>
  <c r="J40" i="9"/>
  <c r="M40" i="9" s="1"/>
  <c r="F38" i="9"/>
  <c r="H38" i="9" s="1"/>
  <c r="M38" i="9" s="1"/>
  <c r="F34" i="9"/>
  <c r="J34" i="9" s="1"/>
  <c r="M34" i="9" s="1"/>
  <c r="E30" i="9"/>
  <c r="F30" i="9" s="1"/>
  <c r="J30" i="9" s="1"/>
  <c r="M30" i="9" s="1"/>
  <c r="E29" i="9"/>
  <c r="F29" i="9" s="1"/>
  <c r="J29" i="9" s="1"/>
  <c r="M29" i="9" s="1"/>
  <c r="F28" i="9"/>
  <c r="J28" i="9" s="1"/>
  <c r="M28" i="9" s="1"/>
  <c r="F27" i="9"/>
  <c r="L27" i="9" s="1"/>
  <c r="M27" i="9" s="1"/>
  <c r="E26" i="9"/>
  <c r="F26" i="9" s="1"/>
  <c r="H26" i="9" s="1"/>
  <c r="M26" i="9" s="1"/>
  <c r="F39" i="9" l="1"/>
  <c r="L39" i="9" s="1"/>
  <c r="M39" i="9" s="1"/>
  <c r="H77" i="9" l="1"/>
  <c r="L52" i="9" l="1"/>
  <c r="L62" i="9"/>
  <c r="L68" i="9"/>
  <c r="L74" i="9"/>
  <c r="L76" i="9"/>
  <c r="L77" i="9"/>
  <c r="J52" i="9"/>
  <c r="J62" i="9"/>
  <c r="J68" i="9"/>
  <c r="J74" i="9"/>
  <c r="J76" i="9"/>
  <c r="J77" i="9"/>
  <c r="H52" i="9"/>
  <c r="H62" i="9"/>
  <c r="H68" i="9"/>
  <c r="H74" i="9"/>
  <c r="M74" i="9" s="1"/>
  <c r="H76" i="9"/>
  <c r="F78" i="9"/>
  <c r="J78" i="9" s="1"/>
  <c r="F75" i="9"/>
  <c r="L75" i="9" s="1"/>
  <c r="M68" i="9" l="1"/>
  <c r="M76" i="9"/>
  <c r="M52" i="9"/>
  <c r="J75" i="9"/>
  <c r="L78" i="9"/>
  <c r="H78" i="9"/>
  <c r="H75" i="9"/>
  <c r="M77" i="9"/>
  <c r="M62" i="9"/>
  <c r="F73" i="9"/>
  <c r="F72" i="9"/>
  <c r="F71" i="9"/>
  <c r="F70" i="9"/>
  <c r="F69" i="9"/>
  <c r="F56" i="9"/>
  <c r="F55" i="9"/>
  <c r="F54" i="9"/>
  <c r="F53" i="9"/>
  <c r="L56" i="9" l="1"/>
  <c r="J56" i="9"/>
  <c r="H56" i="9"/>
  <c r="L70" i="9"/>
  <c r="J70" i="9"/>
  <c r="H70" i="9"/>
  <c r="L72" i="9"/>
  <c r="J72" i="9"/>
  <c r="H72" i="9"/>
  <c r="L54" i="9"/>
  <c r="J54" i="9"/>
  <c r="H54" i="9"/>
  <c r="H53" i="9"/>
  <c r="L53" i="9"/>
  <c r="J53" i="9"/>
  <c r="H55" i="9"/>
  <c r="L55" i="9"/>
  <c r="J55" i="9"/>
  <c r="H69" i="9"/>
  <c r="L69" i="9"/>
  <c r="J69" i="9"/>
  <c r="J71" i="9"/>
  <c r="H71" i="9"/>
  <c r="L71" i="9"/>
  <c r="J73" i="9"/>
  <c r="H73" i="9"/>
  <c r="L73" i="9"/>
  <c r="M75" i="9"/>
  <c r="M78" i="9"/>
  <c r="M71" i="9" l="1"/>
  <c r="M69" i="9"/>
  <c r="M53" i="9"/>
  <c r="M54" i="9"/>
  <c r="M72" i="9"/>
  <c r="M56" i="9"/>
  <c r="M73" i="9"/>
  <c r="M55" i="9"/>
  <c r="M70" i="9"/>
  <c r="L13" i="9" l="1"/>
  <c r="M12" i="9" l="1"/>
  <c r="H17" i="8"/>
  <c r="F172" i="5"/>
  <c r="L172" i="5" s="1"/>
  <c r="E173" i="5"/>
  <c r="F173" i="5" s="1"/>
  <c r="J173" i="5" s="1"/>
  <c r="E171" i="5"/>
  <c r="F171" i="5" s="1"/>
  <c r="E34" i="7"/>
  <c r="F32" i="7"/>
  <c r="L32" i="7" s="1"/>
  <c r="F31" i="7"/>
  <c r="L173" i="5" l="1"/>
  <c r="H173" i="5"/>
  <c r="F34" i="7"/>
  <c r="L171" i="5"/>
  <c r="J171" i="5"/>
  <c r="H171" i="5"/>
  <c r="H172" i="5"/>
  <c r="J172" i="5"/>
  <c r="J32" i="7"/>
  <c r="H32" i="7"/>
  <c r="F33" i="7"/>
  <c r="M172" i="5" l="1"/>
  <c r="M173" i="5"/>
  <c r="M171" i="5"/>
  <c r="J34" i="7"/>
  <c r="H34" i="7"/>
  <c r="M32" i="7"/>
  <c r="J33" i="7"/>
  <c r="L33" i="7"/>
  <c r="H33" i="7"/>
  <c r="M34" i="7"/>
  <c r="L146" i="5"/>
  <c r="L164" i="5"/>
  <c r="L165" i="5"/>
  <c r="L140" i="5"/>
  <c r="J46" i="5"/>
  <c r="M46" i="5" s="1"/>
  <c r="J43" i="5"/>
  <c r="M43" i="5" s="1"/>
  <c r="J164" i="5"/>
  <c r="J165" i="5"/>
  <c r="J146" i="5"/>
  <c r="H164" i="5"/>
  <c r="H165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6" i="5"/>
  <c r="E151" i="5"/>
  <c r="E150" i="5"/>
  <c r="E149" i="5"/>
  <c r="E148" i="5"/>
  <c r="E42" i="5"/>
  <c r="F42" i="5" s="1"/>
  <c r="E41" i="5"/>
  <c r="F41" i="5" s="1"/>
  <c r="M165" i="5" l="1"/>
  <c r="M164" i="5"/>
  <c r="M146" i="5"/>
  <c r="M33" i="7"/>
  <c r="L147" i="5"/>
  <c r="J147" i="5"/>
  <c r="H147" i="5"/>
  <c r="M147" i="5" l="1"/>
  <c r="J29" i="7" l="1"/>
  <c r="M29" i="7" s="1"/>
  <c r="J28" i="7"/>
  <c r="M28" i="7" s="1"/>
  <c r="F27" i="7"/>
  <c r="H27" i="7" s="1"/>
  <c r="M27" i="7" s="1"/>
  <c r="J25" i="7"/>
  <c r="M25" i="7" s="1"/>
  <c r="J24" i="7"/>
  <c r="M24" i="7" s="1"/>
  <c r="F23" i="7"/>
  <c r="H23" i="7" s="1"/>
  <c r="M23" i="7" s="1"/>
  <c r="J21" i="7"/>
  <c r="F20" i="7"/>
  <c r="H20" i="7" s="1"/>
  <c r="M20" i="7" l="1"/>
  <c r="M21" i="7"/>
  <c r="H18" i="8" l="1"/>
  <c r="F178" i="5" l="1"/>
  <c r="F177" i="5"/>
  <c r="F176" i="5"/>
  <c r="F150" i="5"/>
  <c r="J140" i="5"/>
  <c r="M140" i="5" s="1"/>
  <c r="L139" i="5"/>
  <c r="J139" i="5"/>
  <c r="L138" i="5"/>
  <c r="J138" i="5"/>
  <c r="L137" i="5"/>
  <c r="J137" i="5"/>
  <c r="L136" i="5"/>
  <c r="J136" i="5"/>
  <c r="L135" i="5"/>
  <c r="J135" i="5"/>
  <c r="L134" i="5"/>
  <c r="J134" i="5"/>
  <c r="L133" i="5"/>
  <c r="J133" i="5"/>
  <c r="L132" i="5"/>
  <c r="J132" i="5"/>
  <c r="L131" i="5"/>
  <c r="J131" i="5"/>
  <c r="L130" i="5"/>
  <c r="J130" i="5"/>
  <c r="L129" i="5"/>
  <c r="J129" i="5"/>
  <c r="L128" i="5"/>
  <c r="J128" i="5"/>
  <c r="L127" i="5"/>
  <c r="J127" i="5"/>
  <c r="L126" i="5"/>
  <c r="J126" i="5"/>
  <c r="L125" i="5"/>
  <c r="J125" i="5"/>
  <c r="L124" i="5"/>
  <c r="J124" i="5"/>
  <c r="F112" i="5"/>
  <c r="L111" i="5"/>
  <c r="J110" i="5"/>
  <c r="F109" i="5"/>
  <c r="L109" i="5" s="1"/>
  <c r="F108" i="5"/>
  <c r="J108" i="5" s="1"/>
  <c r="E101" i="5"/>
  <c r="F101" i="5" s="1"/>
  <c r="L101" i="5" s="1"/>
  <c r="E100" i="5"/>
  <c r="F100" i="5" s="1"/>
  <c r="L100" i="5" s="1"/>
  <c r="E99" i="5"/>
  <c r="F99" i="5" s="1"/>
  <c r="L99" i="5" s="1"/>
  <c r="E98" i="5"/>
  <c r="F98" i="5" s="1"/>
  <c r="L98" i="5" s="1"/>
  <c r="F96" i="5"/>
  <c r="L96" i="5" s="1"/>
  <c r="F95" i="5"/>
  <c r="J95" i="5" s="1"/>
  <c r="L94" i="5"/>
  <c r="J93" i="5"/>
  <c r="L92" i="5"/>
  <c r="J91" i="5"/>
  <c r="L90" i="5"/>
  <c r="E88" i="5"/>
  <c r="F88" i="5" s="1"/>
  <c r="L88" i="5" s="1"/>
  <c r="F87" i="5"/>
  <c r="L87" i="5" s="1"/>
  <c r="E86" i="5"/>
  <c r="F86" i="5" s="1"/>
  <c r="E85" i="5"/>
  <c r="F85" i="5" s="1"/>
  <c r="E84" i="5"/>
  <c r="F84" i="5" s="1"/>
  <c r="E83" i="5"/>
  <c r="F83" i="5" s="1"/>
  <c r="E81" i="5"/>
  <c r="F81" i="5" s="1"/>
  <c r="E80" i="5"/>
  <c r="F80" i="5" s="1"/>
  <c r="E79" i="5"/>
  <c r="F79" i="5" s="1"/>
  <c r="E78" i="5"/>
  <c r="F78" i="5" s="1"/>
  <c r="F71" i="5"/>
  <c r="F76" i="5" s="1"/>
  <c r="F70" i="5"/>
  <c r="L70" i="5" s="1"/>
  <c r="E69" i="5"/>
  <c r="F69" i="5" s="1"/>
  <c r="E68" i="5"/>
  <c r="F68" i="5" s="1"/>
  <c r="F67" i="5"/>
  <c r="J67" i="5" s="1"/>
  <c r="E66" i="5"/>
  <c r="F66" i="5" s="1"/>
  <c r="L66" i="5" s="1"/>
  <c r="F59" i="5"/>
  <c r="F63" i="5" s="1"/>
  <c r="F58" i="5"/>
  <c r="L58" i="5" s="1"/>
  <c r="E57" i="5"/>
  <c r="F57" i="5" s="1"/>
  <c r="E56" i="5"/>
  <c r="F56" i="5" s="1"/>
  <c r="F55" i="5"/>
  <c r="J55" i="5" s="1"/>
  <c r="E54" i="5"/>
  <c r="F54" i="5" s="1"/>
  <c r="L54" i="5" s="1"/>
  <c r="L51" i="5"/>
  <c r="J51" i="5"/>
  <c r="H51" i="5"/>
  <c r="F47" i="5"/>
  <c r="L47" i="5" s="1"/>
  <c r="E36" i="5"/>
  <c r="E35" i="5"/>
  <c r="F35" i="5" s="1"/>
  <c r="E34" i="5"/>
  <c r="F34" i="5" s="1"/>
  <c r="E43" i="5"/>
  <c r="E39" i="5"/>
  <c r="E38" i="5"/>
  <c r="J32" i="5"/>
  <c r="L31" i="5"/>
  <c r="J30" i="5"/>
  <c r="L29" i="5"/>
  <c r="M29" i="5" s="1"/>
  <c r="E28" i="5"/>
  <c r="E27" i="5"/>
  <c r="E26" i="5"/>
  <c r="L22" i="5"/>
  <c r="J22" i="5"/>
  <c r="H22" i="5"/>
  <c r="F20" i="5"/>
  <c r="M124" i="5" l="1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F38" i="5"/>
  <c r="L23" i="5"/>
  <c r="F27" i="5"/>
  <c r="L27" i="5" s="1"/>
  <c r="F39" i="5"/>
  <c r="F36" i="5"/>
  <c r="J36" i="5" s="1"/>
  <c r="M51" i="5"/>
  <c r="H177" i="5"/>
  <c r="L177" i="5"/>
  <c r="J177" i="5"/>
  <c r="J21" i="5"/>
  <c r="M22" i="5"/>
  <c r="L24" i="5"/>
  <c r="L26" i="5"/>
  <c r="F28" i="5"/>
  <c r="L28" i="5" s="1"/>
  <c r="H176" i="5"/>
  <c r="J176" i="5"/>
  <c r="L176" i="5"/>
  <c r="H178" i="5"/>
  <c r="L178" i="5"/>
  <c r="J37" i="5"/>
  <c r="M37" i="5" s="1"/>
  <c r="H41" i="5"/>
  <c r="J41" i="5"/>
  <c r="H44" i="5"/>
  <c r="J44" i="5"/>
  <c r="L42" i="5"/>
  <c r="J42" i="5"/>
  <c r="L45" i="5"/>
  <c r="J45" i="5"/>
  <c r="J112" i="5"/>
  <c r="H112" i="5"/>
  <c r="L112" i="5"/>
  <c r="L150" i="5"/>
  <c r="H150" i="5"/>
  <c r="J150" i="5"/>
  <c r="J178" i="5"/>
  <c r="H32" i="5"/>
  <c r="H30" i="5"/>
  <c r="H55" i="5"/>
  <c r="F60" i="5"/>
  <c r="L60" i="5" s="1"/>
  <c r="F64" i="5"/>
  <c r="L64" i="5" s="1"/>
  <c r="L67" i="5"/>
  <c r="L91" i="5"/>
  <c r="L93" i="5"/>
  <c r="L95" i="5"/>
  <c r="L108" i="5"/>
  <c r="L110" i="5"/>
  <c r="L30" i="5"/>
  <c r="L32" i="5"/>
  <c r="M32" i="5" s="1"/>
  <c r="L55" i="5"/>
  <c r="F62" i="5"/>
  <c r="L62" i="5" s="1"/>
  <c r="H67" i="5"/>
  <c r="H91" i="5"/>
  <c r="H93" i="5"/>
  <c r="H95" i="5"/>
  <c r="H108" i="5"/>
  <c r="H110" i="5"/>
  <c r="J35" i="5"/>
  <c r="H35" i="5"/>
  <c r="L35" i="5"/>
  <c r="J57" i="5"/>
  <c r="L57" i="5"/>
  <c r="H57" i="5"/>
  <c r="J63" i="5"/>
  <c r="L63" i="5"/>
  <c r="H63" i="5"/>
  <c r="J68" i="5"/>
  <c r="L68" i="5"/>
  <c r="H68" i="5"/>
  <c r="J76" i="5"/>
  <c r="L76" i="5"/>
  <c r="H76" i="5"/>
  <c r="J78" i="5"/>
  <c r="L78" i="5"/>
  <c r="H78" i="5"/>
  <c r="J80" i="5"/>
  <c r="L80" i="5"/>
  <c r="H80" i="5"/>
  <c r="J84" i="5"/>
  <c r="L84" i="5"/>
  <c r="H84" i="5"/>
  <c r="J34" i="5"/>
  <c r="L34" i="5"/>
  <c r="H34" i="5"/>
  <c r="J56" i="5"/>
  <c r="L56" i="5"/>
  <c r="H56" i="5"/>
  <c r="J69" i="5"/>
  <c r="L69" i="5"/>
  <c r="H69" i="5"/>
  <c r="J79" i="5"/>
  <c r="L79" i="5"/>
  <c r="H79" i="5"/>
  <c r="J81" i="5"/>
  <c r="L81" i="5"/>
  <c r="H81" i="5"/>
  <c r="J83" i="5"/>
  <c r="L83" i="5"/>
  <c r="H83" i="5"/>
  <c r="L85" i="5"/>
  <c r="H85" i="5"/>
  <c r="J85" i="5"/>
  <c r="J47" i="5"/>
  <c r="J54" i="5"/>
  <c r="J58" i="5"/>
  <c r="J66" i="5"/>
  <c r="J70" i="5"/>
  <c r="F73" i="5"/>
  <c r="F75" i="5"/>
  <c r="J31" i="5"/>
  <c r="H31" i="5"/>
  <c r="H47" i="5"/>
  <c r="H54" i="5"/>
  <c r="H58" i="5"/>
  <c r="F61" i="5"/>
  <c r="H66" i="5"/>
  <c r="H70" i="5"/>
  <c r="F72" i="5"/>
  <c r="F74" i="5"/>
  <c r="L86" i="5"/>
  <c r="H86" i="5"/>
  <c r="J86" i="5"/>
  <c r="J87" i="5"/>
  <c r="J88" i="5"/>
  <c r="J90" i="5"/>
  <c r="J92" i="5"/>
  <c r="J94" i="5"/>
  <c r="J96" i="5"/>
  <c r="J98" i="5"/>
  <c r="J99" i="5"/>
  <c r="J100" i="5"/>
  <c r="J101" i="5"/>
  <c r="J109" i="5"/>
  <c r="H87" i="5"/>
  <c r="H88" i="5"/>
  <c r="H90" i="5"/>
  <c r="H92" i="5"/>
  <c r="H94" i="5"/>
  <c r="H96" i="5"/>
  <c r="H98" i="5"/>
  <c r="H99" i="5"/>
  <c r="H100" i="5"/>
  <c r="H101" i="5"/>
  <c r="H109" i="5"/>
  <c r="F149" i="5"/>
  <c r="F151" i="5"/>
  <c r="F148" i="5"/>
  <c r="H26" i="5" l="1"/>
  <c r="L36" i="5"/>
  <c r="M30" i="5"/>
  <c r="H23" i="5"/>
  <c r="J26" i="5"/>
  <c r="H28" i="5"/>
  <c r="J28" i="5"/>
  <c r="J24" i="5"/>
  <c r="M99" i="5"/>
  <c r="M109" i="5"/>
  <c r="M100" i="5"/>
  <c r="M98" i="5"/>
  <c r="M94" i="5"/>
  <c r="H27" i="5"/>
  <c r="H24" i="5"/>
  <c r="J27" i="5"/>
  <c r="M27" i="5" s="1"/>
  <c r="J23" i="5"/>
  <c r="M58" i="5"/>
  <c r="M83" i="5"/>
  <c r="M79" i="5"/>
  <c r="M56" i="5"/>
  <c r="H36" i="5"/>
  <c r="M84" i="5"/>
  <c r="M78" i="5"/>
  <c r="M68" i="5"/>
  <c r="M57" i="5"/>
  <c r="M35" i="5"/>
  <c r="M176" i="5"/>
  <c r="M90" i="5"/>
  <c r="M87" i="5"/>
  <c r="M31" i="5"/>
  <c r="M70" i="5"/>
  <c r="M178" i="5"/>
  <c r="M111" i="5"/>
  <c r="M101" i="5"/>
  <c r="M96" i="5"/>
  <c r="M92" i="5"/>
  <c r="M88" i="5"/>
  <c r="M66" i="5"/>
  <c r="M54" i="5"/>
  <c r="M47" i="5"/>
  <c r="M85" i="5"/>
  <c r="M110" i="5"/>
  <c r="M95" i="5"/>
  <c r="M91" i="5"/>
  <c r="M150" i="5"/>
  <c r="M86" i="5"/>
  <c r="M81" i="5"/>
  <c r="M69" i="5"/>
  <c r="M34" i="5"/>
  <c r="M80" i="5"/>
  <c r="M76" i="5"/>
  <c r="M63" i="5"/>
  <c r="M55" i="5"/>
  <c r="M108" i="5"/>
  <c r="M93" i="5"/>
  <c r="M67" i="5"/>
  <c r="M112" i="5"/>
  <c r="M45" i="5"/>
  <c r="M42" i="5"/>
  <c r="M41" i="5"/>
  <c r="M177" i="5"/>
  <c r="M44" i="5"/>
  <c r="L148" i="5"/>
  <c r="H148" i="5"/>
  <c r="J148" i="5"/>
  <c r="L149" i="5"/>
  <c r="J149" i="5"/>
  <c r="H149" i="5"/>
  <c r="H38" i="5"/>
  <c r="J38" i="5"/>
  <c r="L39" i="5"/>
  <c r="J39" i="5"/>
  <c r="L151" i="5"/>
  <c r="J151" i="5"/>
  <c r="H151" i="5"/>
  <c r="L21" i="5"/>
  <c r="H21" i="5"/>
  <c r="H64" i="5"/>
  <c r="J62" i="5"/>
  <c r="H62" i="5"/>
  <c r="H60" i="5"/>
  <c r="J64" i="5"/>
  <c r="M64" i="5" s="1"/>
  <c r="J60" i="5"/>
  <c r="M60" i="5" s="1"/>
  <c r="J74" i="5"/>
  <c r="L74" i="5"/>
  <c r="H74" i="5"/>
  <c r="J61" i="5"/>
  <c r="L61" i="5"/>
  <c r="H61" i="5"/>
  <c r="L75" i="5"/>
  <c r="H75" i="5"/>
  <c r="J75" i="5"/>
  <c r="J72" i="5"/>
  <c r="L72" i="5"/>
  <c r="H72" i="5"/>
  <c r="L73" i="5"/>
  <c r="H73" i="5"/>
  <c r="J73" i="5"/>
  <c r="H258" i="5" l="1"/>
  <c r="L11" i="5" s="1"/>
  <c r="J258" i="5"/>
  <c r="M259" i="5" s="1"/>
  <c r="L258" i="5"/>
  <c r="M36" i="5"/>
  <c r="M23" i="5"/>
  <c r="M26" i="5"/>
  <c r="M24" i="5"/>
  <c r="M28" i="5"/>
  <c r="M74" i="5"/>
  <c r="M62" i="5"/>
  <c r="M39" i="5"/>
  <c r="M151" i="5"/>
  <c r="M149" i="5"/>
  <c r="M73" i="5"/>
  <c r="M72" i="5"/>
  <c r="M75" i="5"/>
  <c r="M61" i="5"/>
  <c r="M21" i="5"/>
  <c r="M38" i="5"/>
  <c r="M148" i="5"/>
  <c r="H16" i="8"/>
  <c r="M258" i="5" l="1"/>
  <c r="M260" i="5" s="1"/>
  <c r="M261" i="5" s="1"/>
  <c r="M262" i="5" s="1"/>
  <c r="M263" i="5" s="1"/>
  <c r="M264" i="5" s="1"/>
  <c r="D14" i="8" s="1"/>
  <c r="L12" i="5"/>
  <c r="H14" i="8" l="1"/>
  <c r="H15" i="8" l="1"/>
  <c r="H19" i="8" l="1"/>
  <c r="H20" i="8" s="1"/>
  <c r="H21" i="8" s="1"/>
  <c r="H22" i="8" l="1"/>
  <c r="H23" i="8" s="1"/>
</calcChain>
</file>

<file path=xl/comments1.xml><?xml version="1.0" encoding="utf-8"?>
<comments xmlns="http://schemas.openxmlformats.org/spreadsheetml/2006/main">
  <authors>
    <author>Author</author>
  </authors>
  <commentList>
    <comment ref="C126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ქვეყანა რუსეთი
რეგიონი ციმბირი
ჯიში კედარი
დამუშავება გამომშრალი
ტენიანობა 12%
შეფუთვა პოლიეთილენის პარკი
რაოდენობა შეფუთვაში 10
გამოიყენება  შიდა  მოხმარებისთვის
დანიშნულება კედელი
დასაშვებია: სისქე — /+0,5მმ, სიგანე — /+2 მმ, სიგრძე — +10/-10მმ
კედარი, რომელი ხის ჯიშიც გამოირჩევა თავისი უნიკალური სურნელით, ხის ნატურალური ბუნებრივი არომატი გაყვება წლობის განმავლობაში
კედარის ხის ჯიშით მოპირკეთებულ კედლებს ან ჭერს ოთახში. ასევე გამოიყენება საუნის მოსაპირკეთებლად.
https://essltd.ge/product/%E1%83%AE%E1%83%98%E1%83%A1-%E1%83%9E%E1%83%90%E1%83%9C%E1%83%94%E1%83%9A%E1%83%98-a-%E1%83%99%E1%83%94%E1</t>
        </r>
      </text>
    </comment>
    <comment ref="C127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ქვეყანა რუსეთი
რეგიონი ციმბირი
ჯიში კედარი
დამუშავება გამომშრალი
ტენიანობა 12%
შეფუთვა პოლიეთილენის პარკი
რაოდენობა შეფუთვაში 10
გამოიყენება  შიდა  მოხმარებისთვის
დანიშნულება კედელი
დასაშვებია: სისქე — /+0,5მმ, სიგანე — /+2 მმ, სიგრძე — +10/-10მმ
კედარი, რომელი ხის ჯიშიც გამოირჩევა თავისი უნიკალური სურნელით, ხის ნატურალური ბუნებრივი არომატი გაყვება წლობის განმავლობაში
კედარის ხის ჯიშით მოპირკეთებულ კედლებს ან ჭერს ოთახში. ასევე გამოიყენება საუნის მოსაპირკეთებლად.
https://essltd.ge/product/%E1%83%AE%E1%83%98%E1%83%A1-%E1%83%9E%E1%83%90%E1%83%9C%E1%83%94%E1%83%9A%E1%83%98-a-%E1%83%99%E1%83%94%E1</t>
        </r>
      </text>
    </comment>
  </commentList>
</comments>
</file>

<file path=xl/sharedStrings.xml><?xml version="1.0" encoding="utf-8"?>
<sst xmlns="http://schemas.openxmlformats.org/spreadsheetml/2006/main" count="2027" uniqueCount="569">
  <si>
    <t>______________________________</t>
  </si>
  <si>
    <t>lari</t>
  </si>
  <si>
    <t>jami</t>
  </si>
  <si>
    <t>dasaxeleba</t>
  </si>
  <si>
    <t>sul</t>
  </si>
  <si>
    <t>2'</t>
  </si>
  <si>
    <t>3'</t>
  </si>
  <si>
    <t>4'</t>
  </si>
  <si>
    <t>5'</t>
  </si>
  <si>
    <t>6'</t>
  </si>
  <si>
    <t>7'</t>
  </si>
  <si>
    <t>8'</t>
  </si>
  <si>
    <t>9'</t>
  </si>
  <si>
    <t>10'</t>
  </si>
  <si>
    <t>11'</t>
  </si>
  <si>
    <t>12'</t>
  </si>
  <si>
    <t>13'</t>
  </si>
  <si>
    <t>46_15_2</t>
  </si>
  <si>
    <t>kv.m</t>
  </si>
  <si>
    <t>k-sT</t>
  </si>
  <si>
    <t>46_31_2</t>
  </si>
  <si>
    <t>46_27_5</t>
  </si>
  <si>
    <t>46-20-3</t>
  </si>
  <si>
    <t>46_32_1</t>
  </si>
  <si>
    <t>100kv.m</t>
  </si>
  <si>
    <t>_</t>
  </si>
  <si>
    <t>46_32_3</t>
  </si>
  <si>
    <t>46-21-</t>
  </si>
  <si>
    <t>cali</t>
  </si>
  <si>
    <t>sabazro</t>
  </si>
  <si>
    <t>21_18-1</t>
  </si>
  <si>
    <t>T.13</t>
  </si>
  <si>
    <t>kac/sT</t>
  </si>
  <si>
    <t>15-168-7.</t>
  </si>
  <si>
    <t>kg</t>
  </si>
  <si>
    <t>11_8_1</t>
  </si>
  <si>
    <t>T.4,1;p.364</t>
  </si>
  <si>
    <t>11_20_3</t>
  </si>
  <si>
    <t>T.4,1;p.325</t>
  </si>
  <si>
    <t>T.4,1;p.320</t>
  </si>
  <si>
    <t>T.4,1;p.205</t>
  </si>
  <si>
    <t>grZ.m.</t>
  </si>
  <si>
    <t>15-14-1.</t>
  </si>
  <si>
    <t>c</t>
  </si>
  <si>
    <t>15_168_7</t>
  </si>
  <si>
    <t>kv/m</t>
  </si>
  <si>
    <t>9_14_5</t>
  </si>
  <si>
    <t>48-18-7</t>
  </si>
  <si>
    <t>xelfasi</t>
  </si>
  <si>
    <t>46_27_6</t>
  </si>
  <si>
    <t>კვ/მ</t>
  </si>
  <si>
    <t>k=0.5</t>
  </si>
  <si>
    <t>15-55-9</t>
  </si>
  <si>
    <t>t.n.3.11</t>
  </si>
  <si>
    <t>kodi1430</t>
  </si>
  <si>
    <t>vd15-66-9</t>
  </si>
  <si>
    <t>განზომილება</t>
  </si>
  <si>
    <t>რაოდენობა</t>
  </si>
  <si>
    <t xml:space="preserve">     მასალის ხარჯი</t>
  </si>
  <si>
    <t xml:space="preserve">        ხელფასი</t>
  </si>
  <si>
    <t>N</t>
  </si>
  <si>
    <t>დასახელება</t>
  </si>
  <si>
    <t>ერთეულის ფასი</t>
  </si>
  <si>
    <t>სულ</t>
  </si>
  <si>
    <t>ჯამი</t>
  </si>
  <si>
    <t>კაბელები</t>
  </si>
  <si>
    <t>PRYSMIAN</t>
  </si>
  <si>
    <t>მეტრი</t>
  </si>
  <si>
    <t xml:space="preserve">სპილენძის  კაბელი  ორმაგი  იზოლაციით  NYM-J 5x6მმ2 </t>
  </si>
  <si>
    <t xml:space="preserve">სპილენძის კაბელი  ორმაგი  იზოლაციით  NYM-J 5x16მმ2 </t>
  </si>
  <si>
    <t xml:space="preserve">სპილენძის სადენი  1x35მმ2 </t>
  </si>
  <si>
    <r>
      <rPr>
        <sz val="14"/>
        <color theme="1"/>
        <rFont val="Calibri"/>
        <family val="2"/>
        <charset val="204"/>
        <scheme val="minor"/>
      </rPr>
      <t>S</t>
    </r>
    <r>
      <rPr>
        <sz val="11"/>
        <color theme="1"/>
        <rFont val="Calibri"/>
        <family val="2"/>
        <scheme val="minor"/>
      </rPr>
      <t>CHRACK</t>
    </r>
  </si>
  <si>
    <t>კაბელის დაბოლოება( ბუნიკი)   35მმ2 M8</t>
  </si>
  <si>
    <t>ცალი</t>
  </si>
  <si>
    <t>კაბელის დაბოლოება( ბუნიკი)   16მმ2 M8</t>
  </si>
  <si>
    <t>samontaJo masala</t>
  </si>
  <si>
    <t>LEGRAND</t>
  </si>
  <si>
    <t>ფარული მონტაჟის ჩამრთველი ერთკლავიშიანი</t>
  </si>
  <si>
    <t>ფარული მონტაჟის ჩამრთველი ორკლავიშიანი</t>
  </si>
  <si>
    <r>
      <t xml:space="preserve">ფარული მონტაჟის როზეტი დამიწებით  </t>
    </r>
    <r>
      <rPr>
        <sz val="12"/>
        <rFont val="Arial"/>
        <family val="2"/>
        <charset val="204"/>
      </rPr>
      <t xml:space="preserve">2P+E-16A, </t>
    </r>
    <r>
      <rPr>
        <sz val="12"/>
        <rFont val="AcadNusx"/>
      </rPr>
      <t xml:space="preserve"> </t>
    </r>
  </si>
  <si>
    <t>KOPOS</t>
  </si>
  <si>
    <r>
      <t xml:space="preserve">იატაკის სამონტაჟო კოლოფის როზეტი დამიწებით  </t>
    </r>
    <r>
      <rPr>
        <sz val="12"/>
        <rFont val="Arial"/>
        <family val="2"/>
        <charset val="204"/>
      </rPr>
      <t xml:space="preserve">2P+E-16A, </t>
    </r>
    <r>
      <rPr>
        <sz val="12"/>
        <rFont val="AcadNusx"/>
      </rPr>
      <t xml:space="preserve"> </t>
    </r>
  </si>
  <si>
    <t>იატაკის კოლოფი (კომპლექტი) 8 მოდულზე</t>
  </si>
  <si>
    <t>ჩარჩო 1 ადგილიანი</t>
  </si>
  <si>
    <t>ჩარჩო 2 ადგილიანი</t>
  </si>
  <si>
    <t>ჩარჩო 3 ადგილიანი</t>
  </si>
  <si>
    <t>გამანაწილებელი კოლოფი</t>
  </si>
  <si>
    <t xml:space="preserve">ბეტონის კედელში სამონტაჟო კოლოფი  </t>
  </si>
  <si>
    <t>გადასაბმელი მრავალწვერა სადენებისთვის, 4მმ²/1,5მმ²/2,5მმ² კვეთზე</t>
  </si>
  <si>
    <t>გოფრირებული არაჰალოგენური უწვადი მილი დ20</t>
  </si>
  <si>
    <t xml:space="preserve">იატაკის ლითონის საკაბელო არხი  38X150 </t>
  </si>
  <si>
    <t>იატაკში არხის დონის ფიქსატორი</t>
  </si>
  <si>
    <t>იატაკში არხის შემაერთებელი</t>
  </si>
  <si>
    <t>იატაკის საკაბელო არხის 90 გრადუსიანი კუთხე</t>
  </si>
  <si>
    <t>იატაკის საკაბელო არხის T-სებრი  შემაერთებელი</t>
  </si>
  <si>
    <t>ლითონის  საკაბელო არხი 150x60</t>
  </si>
  <si>
    <t>ლითონის საკაბელო არხის ჭერის სამაგრი</t>
  </si>
  <si>
    <t>კომპ</t>
  </si>
  <si>
    <t>დამხმარე სამონტაჟო მასალა(თასმა, ხრახნი, დუბელი და ა.შ)</t>
  </si>
  <si>
    <t>sanaTebi</t>
  </si>
  <si>
    <t>ამსტრონგის ტიპის დიოდური სანათი 600*600</t>
  </si>
  <si>
    <t xml:space="preserve">სანათი საევაკუაციო ნიშნით EXIT  </t>
  </si>
  <si>
    <t xml:space="preserve">სარდაფის ელ. გამანაწილებელი ფარი </t>
  </si>
  <si>
    <t>ავტომატური ამომრთვლი MCCB 3x250/25kA</t>
  </si>
  <si>
    <t>ავტომატური ამომრთვლი MCCB 3x125/15kA</t>
  </si>
  <si>
    <t>ავტომატური ამომრთვლი MCB C3X32/10kA</t>
  </si>
  <si>
    <t>ავტომატური ამომრთვლი MCB C1X50/10kA</t>
  </si>
  <si>
    <t>ფაზების გამანაწილებელი ბლოკი 250ა</t>
  </si>
  <si>
    <t>გარე მონტაჟის ლითონის კარადა დამიწებისა და ნეიტრალის სალტით</t>
  </si>
  <si>
    <t>ავტომატური ამომრთვლი MCB 3x125/10kA</t>
  </si>
  <si>
    <t>ავტომატური ამომრთვლი MCB C3x40/6kA</t>
  </si>
  <si>
    <t>ავტომატური ამომრთვლი MCB C1x16/6kA</t>
  </si>
  <si>
    <t>ავტომატური ამომრთვლი MCB C1x20/6kA</t>
  </si>
  <si>
    <t>ავტომატური ამომრთვლი MCB C1x25/6kA</t>
  </si>
  <si>
    <t>მოდულური კონტაქტორი 1/20A</t>
  </si>
  <si>
    <t>სპილენძის დასაპარალელებელი სალტე 3P-63A</t>
  </si>
  <si>
    <t>სამონტაჟო მასალა</t>
  </si>
  <si>
    <t>კომპიუტერული ქსელი</t>
  </si>
  <si>
    <t>DRAKA</t>
  </si>
  <si>
    <t>ქსელის კაბელი DRAKA-Cat5e-FTP-PVC 100%Cu. (ქსელური კაბელის რაოდენობა მოცემულია მთლიანი სამუშაოების სამონტაჟოდ--კომპიუტერული ქსელი, ვიდეო კონტროლი, რიგის მართვა, დაშვების სისტემა.)</t>
  </si>
  <si>
    <t>პაჩ-პანელი 1U FTP 5E 24 პორტიანი</t>
  </si>
  <si>
    <t>პლასმასის საკაბელო არხი 140მმх 60მმ</t>
  </si>
  <si>
    <t>იატაკის კოლოფის ქსელის როზეტი  1 X RG45 CAT 5E</t>
  </si>
  <si>
    <t>იატაკის კოლოფის ქსელის როზეტის  1 პორტიანი ჩარჩო</t>
  </si>
  <si>
    <t>FAPEL</t>
  </si>
  <si>
    <t>ფარული მონტაჟის ქსელის როზეტი 1 X RG45 CAT 5E</t>
  </si>
  <si>
    <t>გოფრირებული არაჰალოგენური უწვადი მილი Ø 20</t>
  </si>
  <si>
    <t>ზედნადები ხარჯები</t>
  </si>
  <si>
    <t>გეგმიური დაგროვება</t>
  </si>
  <si>
    <t>სულ ჯამი</t>
  </si>
  <si>
    <t>ვენტილაცია კონდეცირების ხარჯთაღრიცხვა</t>
  </si>
  <si>
    <t>#</t>
  </si>
  <si>
    <t>ganz</t>
  </si>
  <si>
    <t>raod</t>
  </si>
  <si>
    <t>masala</t>
  </si>
  <si>
    <t>erT. fasi</t>
  </si>
  <si>
    <r>
      <t xml:space="preserve">ინვერტორული გარე ბლოკი </t>
    </r>
    <r>
      <rPr>
        <sz val="14"/>
        <rFont val="ვერ"/>
        <charset val="204"/>
      </rPr>
      <t>42,000 BTU</t>
    </r>
  </si>
  <si>
    <t>ც</t>
  </si>
  <si>
    <t>კასეტური კონდიციონერის დისტანციური მართვის პანელი</t>
  </si>
  <si>
    <t>არხული კონდიციონერის კედლის მართვის პანელი</t>
  </si>
  <si>
    <t>gamwovi ventilatori, siჩqaris regulatoriT 2200 m3, 220 v, 700 vati</t>
  </si>
  <si>
    <t>gamwovi ventilatori siჩqaris regulatoriT  3000 m3, 220 v, 1250 vati</t>
  </si>
  <si>
    <t>haeris farda gamaTbobliT sigrZiT 1500 mm, 9 kvt, 380 v samontaJo masaliT</t>
  </si>
  <si>
    <t>iataki-Weris wyalze momuSave fenkoili, ventilebiT, pultiT 6 kvt</t>
  </si>
  <si>
    <t>მ</t>
  </si>
  <si>
    <t>საიზოლაციო ლენტი შავი</t>
  </si>
  <si>
    <t>ელ.სადენი H05VV-F 4X1,5</t>
  </si>
  <si>
    <t xml:space="preserve">ფრეონი 11,3 კგ </t>
  </si>
  <si>
    <t xml:space="preserve">სადრენაჟე მილგაყვანილობა პლასტმასის საკანალიზაციო მილებით 50 მმ </t>
  </si>
  <si>
    <t>პლასტმასის საკანალიზაციო მილების სამკაპები 50 მმ</t>
  </si>
  <si>
    <t>პლასტმასის საკანალიზაციო მილების მუხლები 50 მმ</t>
  </si>
  <si>
    <t>პლასტმასის საკანალიზაციო მილების შესაფუთები ( კაუჩუკი 9 მმ ) 50 მმ</t>
  </si>
  <si>
    <t>პლასტმასის საკანალიზაციო მილების  ლითონის ხამუთი</t>
  </si>
  <si>
    <t>სილიკონის წებო შავი</t>
  </si>
  <si>
    <t>კონდიცირების სისტემის სხვა სამონტაჟო და სახარჯი მასალა</t>
  </si>
  <si>
    <t>კომპლ</t>
  </si>
  <si>
    <t>მოთუთიებული თუნუქის ჰაერსატარები 0,5 მმ სამონტაჟო ფურნიტურით</t>
  </si>
  <si>
    <t>კვ.მ</t>
  </si>
  <si>
    <t>პლენუმ ბოქსები 600X600</t>
  </si>
  <si>
    <t>რბილი, გოფრირებული იზოლირებული ჰაერსატარი 200 მმ - 10 მ</t>
  </si>
  <si>
    <t>სხვენში გასაყვანი ჰაერსატარებისთვის სადგამები - ლითონის კუთხოვანები 50 მმ X მმ 50</t>
  </si>
  <si>
    <t xml:space="preserve">ჭერში გასაყვანი ჰაერსატარებისთვის ლითონის კუთხოვანები 50 მმ X მმ 50 </t>
  </si>
  <si>
    <t>ჰაერსატარების სამონტაჟო მასალა ანკერები, თვითმჭრელები, დუბელები, სახრახნები და სხვა..</t>
  </si>
  <si>
    <t>ჰაერსატარების თვიწებვადი შესაფუთი - კაუჩუკი - 6 მმ</t>
  </si>
  <si>
    <t>მ2</t>
  </si>
  <si>
    <t>რეგულირებადი კვადრო ცხაურა 600X600</t>
  </si>
  <si>
    <t>რეგულირებადი ცხაურა 600X150</t>
  </si>
  <si>
    <t>ჰაერის ამღები ცხაურა გარე კედელზე - ბადე ჩარჩოში 600X500</t>
  </si>
  <si>
    <t>ჰაერის შემომტანი ცხაურა გარე კედელზე - ბადე ჩარჩოში 700X400</t>
  </si>
  <si>
    <t>აზოტი/ჟანგბადი</t>
  </si>
  <si>
    <t>თვითწებვადი ლენტი სკოჩი</t>
  </si>
  <si>
    <t>ამწე კალათით მომსახურება</t>
  </si>
  <si>
    <t>gegmiuri dagroveba</t>
  </si>
  <si>
    <t>დასამზადებელი ავეჯის ხარჯთაღრიცხვა:</t>
  </si>
  <si>
    <t>ganz. erT.</t>
  </si>
  <si>
    <t>raod.</t>
  </si>
  <si>
    <t xml:space="preserve">საკონსულტაციო მგიდა </t>
  </si>
  <si>
    <t xml:space="preserve">სწრაფი მომსახურების მაგიდა </t>
  </si>
  <si>
    <t>საშვთაბიუროს მაგიდა</t>
  </si>
  <si>
    <t>საკონსულტაციო მაგიდა (ოთახები)</t>
  </si>
  <si>
    <t>დაცვის მაგიდა</t>
  </si>
  <si>
    <t xml:space="preserve">საოფისე ინვენტარის ტუმბო </t>
  </si>
  <si>
    <t>დასადგომი მაგიდა</t>
  </si>
  <si>
    <t>მითერის მაგიდა</t>
  </si>
  <si>
    <t>სკამი</t>
  </si>
  <si>
    <t xml:space="preserve">მათ შორის ხელფასი </t>
  </si>
  <si>
    <t>საშემოსავლო და საპენსიო გადასახადები ხელფასიდან</t>
  </si>
  <si>
    <t>1'</t>
  </si>
  <si>
    <t>48-13-2</t>
  </si>
  <si>
    <t>ელექტროქურა ღუმელით 4ქურა+ღუმელი ( შეიძლება შეიცვალოს ქურით და პიცის ღუმლით)</t>
  </si>
  <si>
    <t>სტელაჟი 180*50*160</t>
  </si>
  <si>
    <t>საყინულე მაცივარი 600 ლტ</t>
  </si>
  <si>
    <t>ჭურჭლის სარეცხი დუში</t>
  </si>
  <si>
    <t xml:space="preserve">ნიჯარა 2 ჩანით </t>
  </si>
  <si>
    <t>ნამცხვრის მაცივარი 400ლ120*66*120</t>
  </si>
  <si>
    <t>მაგიდა მაცივარი 3 კარი 400ლტ</t>
  </si>
  <si>
    <t>სამუსაო მაგიდა 160*80</t>
  </si>
  <si>
    <t>სასალათე მაცივარი 4 განყოფილებით</t>
  </si>
  <si>
    <t>ცხელი ვიტრინა 120ლ 70*58*67</t>
  </si>
  <si>
    <t>მაგიდა მაცივარი შუშის ზედაპირიტ</t>
  </si>
  <si>
    <t xml:space="preserve">სასადილოს  მოწყობილობა </t>
  </si>
  <si>
    <t>სასადილოს ავეჯი</t>
  </si>
  <si>
    <t>სავარძელი 2 ადგილიანი</t>
  </si>
  <si>
    <t>მაგიდა თეთრი</t>
  </si>
  <si>
    <t>მრგვალი მაგიდა</t>
  </si>
  <si>
    <t>სკამები მრგვალი მაგიდის</t>
  </si>
  <si>
    <t>გრძივი მაგიდა 10მეტრი</t>
  </si>
  <si>
    <t>სკამები მაღალი ბარის ტიპის</t>
  </si>
  <si>
    <t>ბორბლებიანი სკამი სახელურებით და ბადის საზურგით</t>
  </si>
  <si>
    <t>ბორბლებიანი სკამი სახელურებით და ქსოვილის საზურგით</t>
  </si>
  <si>
    <t xml:space="preserve">პლასტმასის ან ხის თეთრი ფერის სკამი მეტალის ქრომირებულ ფეხებზე </t>
  </si>
  <si>
    <t>სკამი კრემისფერი ან  შავი, მეტალის ქრომირებულ ფეხებზე და სახელურებით, ქსოვილის.</t>
  </si>
  <si>
    <t xml:space="preserve">მოსაცდელი სკამი კრემისფერი ან  შავი, მეტალის ქრომირებულ ფეხებზე, სახელურების გარეშე. 2 ადგილიანი. </t>
  </si>
  <si>
    <t>მაღალი სკამი მითერისთვის</t>
  </si>
  <si>
    <t xml:space="preserve">        </t>
  </si>
  <si>
    <t>საბაზრო</t>
  </si>
  <si>
    <t>Tavi 2</t>
  </si>
  <si>
    <t>Tbilisi 2016 weli</t>
  </si>
  <si>
    <t>ჯანდაცვის სამინისტრო</t>
  </si>
  <si>
    <t>ელექტროობა</t>
  </si>
  <si>
    <t>გათბობა გაგრილება</t>
  </si>
  <si>
    <t>გარე გამწვანება</t>
  </si>
  <si>
    <t>სასადილოს სარემონტო სამუშაოები</t>
  </si>
  <si>
    <t>17-1-9.</t>
  </si>
  <si>
    <t>17-4-2.</t>
  </si>
  <si>
    <t>6..-17</t>
  </si>
  <si>
    <t>srf6-19</t>
  </si>
  <si>
    <t>17-1-5.</t>
  </si>
  <si>
    <t>სანტექნიკა</t>
  </si>
  <si>
    <t>ს.ნ და წ IV-2-82ტ-3 ცხ.17.4-2</t>
  </si>
  <si>
    <t>უნიტაზის მოწყობა შშმ პირთათვის</t>
  </si>
  <si>
    <t>სრფ</t>
  </si>
  <si>
    <t xml:space="preserve">შრომის დანახარჯი </t>
  </si>
  <si>
    <t>კაც/სთ</t>
  </si>
  <si>
    <t>მანქანები</t>
  </si>
  <si>
    <t>ლარი</t>
  </si>
  <si>
    <t>6-29</t>
  </si>
  <si>
    <t>უნიტაზი შშმ პირთათვის</t>
  </si>
  <si>
    <t>სხვა მასალები</t>
  </si>
  <si>
    <t>ინვერტორული  კასეტური შიდა ბლოკი 9,000 BTU</t>
  </si>
  <si>
    <t>ინვერტორული კასეტური შიდა ბლოკი 12,000 BTU</t>
  </si>
  <si>
    <t>ინვერტორული არხული კონდიციონერი 48,000 BTU</t>
  </si>
  <si>
    <r>
      <rPr>
        <sz val="14"/>
        <rFont val="AcadNusx"/>
      </rPr>
      <t>spilenZis izolirebuli mili</t>
    </r>
    <r>
      <rPr>
        <sz val="14"/>
        <rFont val="Acad Nusx"/>
        <charset val="204"/>
      </rPr>
      <t xml:space="preserve"> 1/4 </t>
    </r>
  </si>
  <si>
    <r>
      <rPr>
        <sz val="14"/>
        <rFont val="AcadNusx"/>
      </rPr>
      <t>spilenZis izolirebuli mili</t>
    </r>
    <r>
      <rPr>
        <sz val="14"/>
        <rFont val="Verdana"/>
        <family val="2"/>
        <charset val="204"/>
      </rPr>
      <t xml:space="preserve"> 3/8</t>
    </r>
  </si>
  <si>
    <r>
      <rPr>
        <sz val="14"/>
        <rFont val="AcadNusx"/>
      </rPr>
      <t xml:space="preserve">spilenZis izolirebuli mili </t>
    </r>
    <r>
      <rPr>
        <sz val="14"/>
        <rFont val="Verdana"/>
        <family val="2"/>
        <charset val="204"/>
      </rPr>
      <t xml:space="preserve">5/8 </t>
    </r>
  </si>
  <si>
    <r>
      <rPr>
        <sz val="14"/>
        <rFont val="AcadNusx"/>
      </rPr>
      <t>kondicioneris gare blokis samagri</t>
    </r>
    <r>
      <rPr>
        <sz val="14"/>
        <rFont val="Verdana"/>
        <family val="2"/>
        <charset val="204"/>
      </rPr>
      <t xml:space="preserve"> 60 სმ</t>
    </r>
  </si>
  <si>
    <t>16-6-2.</t>
  </si>
  <si>
    <t>16-6-1.</t>
  </si>
  <si>
    <t>22-23-3.</t>
  </si>
  <si>
    <t xml:space="preserve">მშენებლობის ღირებულება       
კრებსითი სახარჯთაღრიცხვო გაანგარიშება       
</t>
  </si>
  <si>
    <t xml:space="preserve"> /მშენებლობის დასახელება/   </t>
  </si>
  <si>
    <t xml:space="preserve">ხარჯთაღ-რიცხვების და ანგარუშების # </t>
  </si>
  <si>
    <t xml:space="preserve">თავების, ობიექტების, სამუშაოებისა და დანახარჯების დასახელება </t>
  </si>
  <si>
    <t>სახარჯთაღრიცხვო ღირებულება</t>
  </si>
  <si>
    <t>სამშენებლო სამუშაოების</t>
  </si>
  <si>
    <t>სამონტაჟო სამუშაოების</t>
  </si>
  <si>
    <t>დანადგარების ავეჯის და ინვენტარის</t>
  </si>
  <si>
    <t>ხვადასხვა ხარჯები</t>
  </si>
  <si>
    <t>საერთო  სახარჯთაღრი-ცხვო ღირ-ბა        ათასი ლარი</t>
  </si>
  <si>
    <t>ობ.ხ.#1</t>
  </si>
  <si>
    <t>ლოკ.ხ.#2</t>
  </si>
  <si>
    <t>ლოკ.ხ.#3</t>
  </si>
  <si>
    <t>ლოკ.ხ.#4</t>
  </si>
  <si>
    <t>ლოკ.ხ.#5</t>
  </si>
  <si>
    <t>მშენებლობის ძირითადი ობიექტები</t>
  </si>
  <si>
    <t>შენობის მშენებლობა</t>
  </si>
  <si>
    <t>გაუთვალისწინებელი ხარჯი 3%</t>
  </si>
  <si>
    <t xml:space="preserve"> დ.ღ.გ. 18%</t>
  </si>
  <si>
    <t>კრებსითი სახარჯთაღრიცხვო გაანგარიშება</t>
  </si>
  <si>
    <t>საქართველოს ოკუპირებულ ტერიტორიებიდან დევნილთა შრომის ჯანმრთელობისა და სოციალური დაცვის სამინისტრო</t>
  </si>
  <si>
    <t>/მშენებლობის დასახელება/</t>
  </si>
  <si>
    <t>ლოკალურ-რესურსული ხარჯთაღრიცხვა #1-1</t>
  </si>
  <si>
    <t>სარემონტო სამუშაოები</t>
  </si>
  <si>
    <t xml:space="preserve"> /ობიექტის, სამუშაოს და დანახარჯების დასახელება/</t>
  </si>
  <si>
    <t xml:space="preserve">სახარჯთაღრიცხვო ღირებულება </t>
  </si>
  <si>
    <t xml:space="preserve"> მათ შორის ხელფასი</t>
  </si>
  <si>
    <t>საფუძველი</t>
  </si>
  <si>
    <t xml:space="preserve">   ნორმატიული</t>
  </si>
  <si>
    <t xml:space="preserve">   ხელფასი</t>
  </si>
  <si>
    <t xml:space="preserve">     მასალა</t>
  </si>
  <si>
    <t xml:space="preserve">   სამშენებლო </t>
  </si>
  <si>
    <t>ს ა მ უ შ ა ო ს</t>
  </si>
  <si>
    <t xml:space="preserve">     რესურსი</t>
  </si>
  <si>
    <t xml:space="preserve">   მექანიზმები</t>
  </si>
  <si>
    <t>განზ.</t>
  </si>
  <si>
    <t>ერთეულზე</t>
  </si>
  <si>
    <t>ერთ.</t>
  </si>
  <si>
    <t>ფასი</t>
  </si>
  <si>
    <t>შრომის დანახარჯი</t>
  </si>
  <si>
    <t>არსებული  ბლოკის კედლის დემონტაჟი</t>
  </si>
  <si>
    <t>არსებული მინის კარებების  დემონტაჟი</t>
  </si>
  <si>
    <t>_შრომის დანახარჯი</t>
  </si>
  <si>
    <t>_მანქანები</t>
  </si>
  <si>
    <t>არსებული მდფ კარების  დემონტაჟი</t>
  </si>
  <si>
    <t xml:space="preserve">სამშენებლო ნარჩენების ტრანსპორტირება 18კმ მანძილზე თვითმცლელებით მასალა-ნაკეთობების წონები ფართიXსისქეXმოცულობითი წონა                ა) კერამიკული ფილები მიკრული ხსნარით  ტონა;                           </t>
  </si>
  <si>
    <t>კონსტრუქციული ელემენტები</t>
  </si>
  <si>
    <t>შენობის შიდა  კოლონების ლესვა  ქვიშა-ცემენტის ხსნარით</t>
  </si>
  <si>
    <t xml:space="preserve">შრომითი რესურსები  </t>
  </si>
  <si>
    <t xml:space="preserve">მანქანები </t>
  </si>
  <si>
    <t xml:space="preserve">ცემენტის ხსნარი </t>
  </si>
  <si>
    <t xml:space="preserve">მავთულის ბადე </t>
  </si>
  <si>
    <t>სხვა ხარჯები</t>
  </si>
  <si>
    <t>შენობის შიდა კოლონების  ღებვა მაღალხარისხიანი წყალ-ემულსიის საღებავით</t>
  </si>
  <si>
    <t xml:space="preserve">შრომითი რესურსები </t>
  </si>
  <si>
    <t xml:space="preserve">საღებავი </t>
  </si>
  <si>
    <t>საფითხნი</t>
  </si>
  <si>
    <t>შენობის შიდა კედლების  ლესვა ქვიშა-ცემენტის ხსნარით</t>
  </si>
  <si>
    <t>შენობის შიდა კედლების ღებვა მაღალხარისხიანი წყალ-ემულსიის საღებავით</t>
  </si>
  <si>
    <t>დემონტაჟის შემდეგ არსებული იატაკების მოჭიმვა ქვიშა/ცემენტის ხნსარით 10მმ სისქეზე</t>
  </si>
  <si>
    <t>ცემენტ-ქციშოვანი ხსნარი მ-50</t>
  </si>
  <si>
    <t>იატაკების მოპირკეთება კერამოგრანიტის ფილებით</t>
  </si>
  <si>
    <t xml:space="preserve">კერამიკული  ფილები ზომით </t>
  </si>
  <si>
    <t>პლინტუსი</t>
  </si>
  <si>
    <t>წებოცემენტი</t>
  </si>
  <si>
    <t>შენობის ოთახებში იატაკზე ლამინატის დაგება</t>
  </si>
  <si>
    <t>შრომითი რესურსები</t>
  </si>
  <si>
    <t>წებო</t>
  </si>
  <si>
    <t>ლამინირებული პარკეტი  Aჩ 4/32 (გერმანია)</t>
  </si>
  <si>
    <t>ლამინირის პლინტუსი (PVX)HHH=56მმ; სიგრძით 2500მმ</t>
  </si>
  <si>
    <t>ლამინატის დასაგები ღრუბელი</t>
  </si>
  <si>
    <t>შენობის ოთახებში ამსტრონგის ტიპის ნესტგამძლე  შეკიდული ჭერის მოწყობა</t>
  </si>
  <si>
    <t>შესაკიდი მასალა (კომპლექტი)</t>
  </si>
  <si>
    <t>შიდა კედლებზე ტრავენტინი ფილებით მოპირკეთება სისქით 30X60 (ჰ=20მმ )</t>
  </si>
  <si>
    <t>ტრავენტინი ფილა</t>
  </si>
  <si>
    <t>თაბაშირმუყაოს კედლის მოწყობა (ორივე მხარეს ორი ფილა)</t>
  </si>
  <si>
    <t xml:space="preserve"> 0.00 ნიშნულზე ეზოს მხარეს სართულშუა გადახურვის ფილის თაბაშირმუყაოს მოწყობა </t>
  </si>
  <si>
    <t xml:space="preserve">_შრომის დანახარჯი </t>
  </si>
  <si>
    <t>_სხვა მასალები</t>
  </si>
  <si>
    <t>ხის ლამინატის ძელები 315/5/5 (63 ცალი)  4მმ</t>
  </si>
  <si>
    <t>ხის ლამინატის ძელები 445/5/  (49 ცალი)</t>
  </si>
  <si>
    <t>კედლების მოპირკეთება ხის ლამინატის  მასალით 180/7/3 (14 ცალი)</t>
  </si>
  <si>
    <t>კედლების მოპირკეთება ხის ლამინატის  მასალით170/7/3 (7 ცალი)</t>
  </si>
  <si>
    <t>კედლების მოპირკეთება ხის ლამინატის მასალით 200/7/3 (7 ცალი)</t>
  </si>
  <si>
    <t>ხის ლისტები (სატიხრე ) 350/20/2</t>
  </si>
  <si>
    <t>ნიშებისთვის ხის ლამინატის ფიცრები  180/20/3 (2 ცალი)</t>
  </si>
  <si>
    <t>ნიშების  მოპირკეთება ხის მასალით 425/20/3 (2 ცალი)</t>
  </si>
  <si>
    <t>ლამინატის ფარები 350/60/2სმ</t>
  </si>
  <si>
    <t>ლამინატის ფარები 140/87/2სმ</t>
  </si>
  <si>
    <t>ლამინატის ფარები 190/80/2სმ</t>
  </si>
  <si>
    <t>ლამინატის ფარები 140/80/2სმ</t>
  </si>
  <si>
    <t>ლამინატის ფარები 200/120/2სმ</t>
  </si>
  <si>
    <t>ლამინატის ფარები 3.30/120/2სმ</t>
  </si>
  <si>
    <t>_ვიტრაჟული  ფანჯრის  მაკომპლექტებელი მასალებით  რესტავრაცია</t>
  </si>
  <si>
    <t>მდფ-ის შიდა კარის ბლოკის მოწყობა 8 ცალი (ღია რუხი)</t>
  </si>
  <si>
    <t>_მზა კარის ბლოკები ფურნიტურით</t>
  </si>
  <si>
    <t xml:space="preserve">_მინის კარი ნაწრთობი მაკომპლექტებელი მასალებით </t>
  </si>
  <si>
    <t xml:space="preserve">ფოტოელემენტით აღჭურვილი მინის ელექტრო-კარის მონტაჟი </t>
  </si>
  <si>
    <t>_მინის კარი ფოტოელემენტზე ზომით 1.95X2.2</t>
  </si>
  <si>
    <t>შშმ პირებისთვის  სამოძრაო ბილიკის მოწყობა</t>
  </si>
  <si>
    <t>რეზინის ფილები 40*40</t>
  </si>
  <si>
    <t>შშმ პირებისთვის  მიმართულების მანიშნებლის  მოწყობა</t>
  </si>
  <si>
    <t>ვერტიკალური გამწვანება შენობაში</t>
  </si>
  <si>
    <t>ხხვა მანქანები</t>
  </si>
  <si>
    <t>გამწნავება</t>
  </si>
  <si>
    <t xml:space="preserve">კერამოგრანიტის იატაკის აყრა </t>
  </si>
  <si>
    <t>არსებული კედლების  და კოლონების ზედაპირის გასუფთავება ძველი საღებავისგან</t>
  </si>
  <si>
    <t xml:space="preserve">არმსტრონგის შეკიდული ჭერის დემონტაჟი </t>
  </si>
  <si>
    <t xml:space="preserve">ელექტროკაბელების დემონტაჟი </t>
  </si>
  <si>
    <t>_ცემენტ-ქციშოვანი ხსნარი მ-50</t>
  </si>
  <si>
    <t>_პლინტუსი</t>
  </si>
  <si>
    <t>_წებოცემენტი</t>
  </si>
  <si>
    <t>ცემენტის ხსნარი</t>
  </si>
  <si>
    <t xml:space="preserve">ხსნარის ტუმბო </t>
  </si>
  <si>
    <t>გაჯი</t>
  </si>
  <si>
    <t>წყალი</t>
  </si>
  <si>
    <t>მავთულის ბადე</t>
  </si>
  <si>
    <t xml:space="preserve"> საფითხნი</t>
  </si>
  <si>
    <t>მინის ტიხარის მოწყობა</t>
  </si>
  <si>
    <t xml:space="preserve">_მინის ტიხარი ნაწრთობი მინისგან მაკომპლექტებელი მასალებით </t>
  </si>
  <si>
    <t xml:space="preserve"> ჯამი</t>
  </si>
  <si>
    <t xml:space="preserve">ზედნადები ხარჯები </t>
  </si>
  <si>
    <t>გეგმიური მოგება</t>
  </si>
  <si>
    <t xml:space="preserve">სატრანსპორტო ხარჯი მასალიდან </t>
  </si>
  <si>
    <t>თ.13</t>
  </si>
  <si>
    <t>15-55-5. ტ.ნ3.11</t>
  </si>
  <si>
    <t>თ.4,1;პ.364</t>
  </si>
  <si>
    <t>თ.4,1;პ.325</t>
  </si>
  <si>
    <t>თ.4,1;პ.320</t>
  </si>
  <si>
    <t>თ.4,1;პ.205</t>
  </si>
  <si>
    <t>11-27-6გამ.</t>
  </si>
  <si>
    <t>34-58გამ.</t>
  </si>
  <si>
    <t>კნაუფის კატალოგი</t>
  </si>
  <si>
    <t>ლოკალურ-რესურსული ხარჯთაღრიცხვა #</t>
  </si>
  <si>
    <t>დენდროლოგია</t>
  </si>
  <si>
    <t xml:space="preserve">საბორდიურე ბზა – ფოთლოვანი ბუჩქის დარგვა_x000D_
ორმოს ზომით 0,3X0,3X0,3 მ_x000D_
_x000D_
_x000D_
</t>
  </si>
  <si>
    <t>საბორდიურე ბზა – ფოთლოვანი</t>
  </si>
  <si>
    <t>მწვანე მოლის მოწყობა</t>
  </si>
  <si>
    <t>ორგანული სუბსტრაქტის დაყრა 2უბ.მ. 60%-იანი ჯდომით</t>
  </si>
  <si>
    <t>მოლის თესლი</t>
  </si>
  <si>
    <t xml:space="preserve">სარწყავი სისტემის მოწყობა </t>
  </si>
  <si>
    <t>სარწყავი სისტემა</t>
  </si>
  <si>
    <t>გამწვანების პერიმეტრზე არსებული ფილების გაწმენდა და დაზიანებული ფილების აღდგენა</t>
  </si>
  <si>
    <t xml:space="preserve">შენობის მიმდებარე ტერიტოტიის გამწვანება </t>
  </si>
  <si>
    <t xml:space="preserve">გეგმიური მოგება </t>
  </si>
  <si>
    <t>10 ბუჩქი</t>
  </si>
  <si>
    <t>კვმ</t>
  </si>
  <si>
    <t>კუბ.მ.</t>
  </si>
  <si>
    <t>კგ</t>
  </si>
  <si>
    <t>გრძ/მ</t>
  </si>
  <si>
    <t xml:space="preserve"> საკანალიზაციო მილები Ø=100მმ</t>
  </si>
  <si>
    <t>მილი  საკანალიზაციო Ø=100მმ</t>
  </si>
  <si>
    <t>მილების სამაგრები</t>
  </si>
  <si>
    <t>დანარჩენი ხარჯები</t>
  </si>
  <si>
    <t xml:space="preserve"> საკანალიზაც. მილები Ø=50მმ</t>
  </si>
  <si>
    <t>მილი  საკანალიზაციო Ø=50მმ</t>
  </si>
  <si>
    <t xml:space="preserve">მილების სამაგრები </t>
  </si>
  <si>
    <t xml:space="preserve"> ფასონური ნაწილების მოწყობა</t>
  </si>
  <si>
    <t>D50 ფლუგერი</t>
  </si>
  <si>
    <t xml:space="preserve">D100 რევიზია </t>
  </si>
  <si>
    <t xml:space="preserve">D100 გამწმენდი </t>
  </si>
  <si>
    <t>100×50 გადამყვანი</t>
  </si>
  <si>
    <t xml:space="preserve">100×50×100 სამკაპი </t>
  </si>
  <si>
    <t xml:space="preserve">D100 სამკაპი </t>
  </si>
  <si>
    <t xml:space="preserve">D50 სამკაპი </t>
  </si>
  <si>
    <t xml:space="preserve">100*450  მუხლი </t>
  </si>
  <si>
    <t xml:space="preserve">50*450  მუხლი </t>
  </si>
  <si>
    <t xml:space="preserve">100*900 მუხლი </t>
  </si>
  <si>
    <t xml:space="preserve">50*900 მუხლი </t>
  </si>
  <si>
    <t>შიდა კანალიზაცია</t>
  </si>
  <si>
    <t>ტრაპი Ø50მმ</t>
  </si>
  <si>
    <t>ტრაპის ღირებულება</t>
  </si>
  <si>
    <t>მოწყობილობები</t>
  </si>
  <si>
    <t xml:space="preserve">უნიტაზი ჩამრეცხი ავზით </t>
  </si>
  <si>
    <t>უნიტაზის  ღირებულება (კომპლექტი)</t>
  </si>
  <si>
    <t xml:space="preserve">სიფონი </t>
  </si>
  <si>
    <t>სატრანსპორტო ხარჯი</t>
  </si>
  <si>
    <t xml:space="preserve">ლოკალურ-რესურსული ხარჯთაღრიცხვა </t>
  </si>
  <si>
    <t xml:space="preserve">2020 წლის II კვარტლის ფასებით </t>
  </si>
  <si>
    <t>I. სადემონტაჟო სამუშაოები</t>
  </si>
  <si>
    <t>კ-სთ</t>
  </si>
  <si>
    <t xml:space="preserve">სამშენებლო ნარჩენების ტრანსპორტირება 5კმ მანძილზე თვითმცლელებით მასალა-ნაკეთობების წონები ფართიXსისქეXმოცულობითი წონა               </t>
  </si>
  <si>
    <t>ტ</t>
  </si>
  <si>
    <t>100კვ.მ</t>
  </si>
  <si>
    <t>კ/სთ</t>
  </si>
  <si>
    <t>მ3</t>
  </si>
  <si>
    <t>_კერამიკული  ფილები ზომით 0.6X0.6</t>
  </si>
  <si>
    <t>კვ.მ.</t>
  </si>
  <si>
    <t>მ/სთ</t>
  </si>
  <si>
    <t>ტონა</t>
  </si>
  <si>
    <t>მან</t>
  </si>
  <si>
    <t>გრძ.მ.</t>
  </si>
  <si>
    <t>10-19-2gam</t>
  </si>
  <si>
    <t>proeqtiT</t>
  </si>
  <si>
    <t>მეტალოპლასტმასის ფანჯრის რაფების მოწყობა სიგანით 30სმ</t>
  </si>
  <si>
    <t>მეტალოპლასტმასის  რაფა</t>
  </si>
  <si>
    <r>
      <t xml:space="preserve">რიგელების მოპირკეთება (კომპლექტში </t>
    </r>
    <r>
      <rPr>
        <b/>
        <sz val="11"/>
        <color indexed="8"/>
        <rFont val="Calibri"/>
        <family val="2"/>
        <charset val="204"/>
      </rPr>
      <t>,,kronospan" K090</t>
    </r>
    <r>
      <rPr>
        <b/>
        <sz val="11"/>
        <color indexed="8"/>
        <rFont val="AcadNusx"/>
      </rPr>
      <t xml:space="preserve">  fila 18 m/m 2.07X2.80, წიბო და მონტაჟი)
</t>
    </r>
  </si>
  <si>
    <t xml:space="preserve"> არსებული  ჭერის დემონტაჟი</t>
  </si>
  <si>
    <t>მინის ტიხრის დემონტაჟი</t>
  </si>
  <si>
    <t xml:space="preserve">  დაფერილი ვიტრაჟის  მოწყობა 2 ცალი კიბის ღიობთან</t>
  </si>
  <si>
    <t>დაფერილი მინის კარის მოწყობა 3 ცალი</t>
  </si>
  <si>
    <t>დაფერილი მინის კარის მოწყობა 4 ცალი</t>
  </si>
  <si>
    <t xml:space="preserve"> კედლების და კოლონების შელესვა ცემენტის ხსნარით</t>
  </si>
  <si>
    <t>კედლების და კოლონების  მობათქაშება გაჯის ხსნარით</t>
  </si>
  <si>
    <t xml:space="preserve"> კედლების და კოლონების  შეღებვა წყალემულსიური საღ. </t>
  </si>
  <si>
    <t>მდფ-ის შიდა კარის ბლოკის მოწყობა დაფერილი მინით 3 ცალი</t>
  </si>
  <si>
    <t xml:space="preserve">თაბაშირმუყაოს არსებული ჭერის დემონტაჟი </t>
  </si>
  <si>
    <t xml:space="preserve">  ვიტრაჟის  მოწყობა </t>
  </si>
  <si>
    <t>სატრანსპორტო ხარჯი მასალიდან</t>
  </si>
  <si>
    <t xml:space="preserve">zednadebi xarjebi მოწყობილობების მონტაჟზე </t>
  </si>
  <si>
    <t>7-58-4</t>
  </si>
  <si>
    <t>ლითონის მოაჯირი</t>
  </si>
  <si>
    <t xml:space="preserve">          I. </t>
  </si>
  <si>
    <t>სადემონტაჟო სამუშაოები</t>
  </si>
  <si>
    <t>ალუმინის მოაჯირის დემონტაჟი</t>
  </si>
  <si>
    <t>20-22-1.</t>
  </si>
  <si>
    <t>გამწოვი ვენტილატორის მონტაჟი 95მ³/სთ 13ვტ, 230ვ.</t>
  </si>
  <si>
    <t xml:space="preserve">ვენტილატორი   </t>
  </si>
  <si>
    <t>ВЗЕР-88 25-16-54</t>
  </si>
  <si>
    <t>ВЗЕР-88 25-16-53</t>
  </si>
  <si>
    <t>სადემონტაჟი სამუშაოები</t>
  </si>
  <si>
    <t>უნიტაზის მოხსნა</t>
  </si>
  <si>
    <t>ხელსაბანის დემონტაჟი</t>
  </si>
  <si>
    <t>17-3-3.</t>
  </si>
  <si>
    <t>შემრევის მოწყობა ხელსაბანისათვის</t>
  </si>
  <si>
    <t>შემრევის ღირებულება</t>
  </si>
  <si>
    <r>
      <t xml:space="preserve">ინვერტორული  კასეტური შიდა ბლოკი </t>
    </r>
    <r>
      <rPr>
        <sz val="14"/>
        <rFont val="Verdana"/>
        <family val="2"/>
        <charset val="204"/>
      </rPr>
      <t>9,000 BTU</t>
    </r>
  </si>
  <si>
    <r>
      <t xml:space="preserve">ინვერტორული კასეტური შიდა ბლოკი </t>
    </r>
    <r>
      <rPr>
        <sz val="14"/>
        <rFont val="Verdana"/>
        <family val="2"/>
        <charset val="204"/>
      </rPr>
      <t>12,000 BTU</t>
    </r>
  </si>
  <si>
    <r>
      <t xml:space="preserve">ინვერტორული არხული კონდიციონერი </t>
    </r>
    <r>
      <rPr>
        <sz val="14"/>
        <rFont val="Verdana"/>
        <family val="2"/>
        <charset val="204"/>
      </rPr>
      <t>48,000 BTU</t>
    </r>
  </si>
  <si>
    <r>
      <rPr>
        <sz val="18"/>
        <rFont val="AcadNusx"/>
      </rPr>
      <t>spilenZis izolirebuli mili</t>
    </r>
    <r>
      <rPr>
        <sz val="18"/>
        <rFont val="Acad Nusx"/>
        <charset val="204"/>
      </rPr>
      <t xml:space="preserve"> 1/4 </t>
    </r>
  </si>
  <si>
    <r>
      <rPr>
        <sz val="18"/>
        <rFont val="AcadNusx"/>
      </rPr>
      <t>spilenZis izolirebuli mili</t>
    </r>
    <r>
      <rPr>
        <sz val="18"/>
        <rFont val="Verdana"/>
        <family val="2"/>
        <charset val="204"/>
      </rPr>
      <t xml:space="preserve"> 3/8</t>
    </r>
  </si>
  <si>
    <r>
      <rPr>
        <sz val="18"/>
        <rFont val="AcadNusx"/>
      </rPr>
      <t xml:space="preserve">spilenZis izolirebuli mili </t>
    </r>
    <r>
      <rPr>
        <sz val="18"/>
        <rFont val="Verdana"/>
        <family val="2"/>
        <charset val="204"/>
      </rPr>
      <t xml:space="preserve">5/8 </t>
    </r>
  </si>
  <si>
    <r>
      <rPr>
        <sz val="18"/>
        <rFont val="AcadNusx"/>
      </rPr>
      <t>kondicioneris gare blokis samagri</t>
    </r>
    <r>
      <rPr>
        <sz val="18"/>
        <rFont val="Verdana"/>
        <family val="2"/>
        <charset val="204"/>
      </rPr>
      <t xml:space="preserve"> 60 სმ</t>
    </r>
  </si>
  <si>
    <t>ალუმინის სავენტილაციო ცხაურა სასადილო დარბაზში 400X200</t>
  </si>
  <si>
    <t>პლენუმ ბოქსი</t>
  </si>
  <si>
    <t>გოფრირებული იზოლაციური მილი</t>
  </si>
  <si>
    <t>სახარჯი მასალა მოთუთიებული თუნუქის გადამყვანები, სამაგრები და სხვა. სასადილო დარბაზში</t>
  </si>
  <si>
    <t>სავენტილაციო ცხაურების და გოფრირებული მილების დემონტაჟი, არსებული სავენტილაციო არხების დიაგნოსტიკა და პროფილაქტიკური სამუშაოები</t>
  </si>
  <si>
    <t>satransporto xarji</t>
  </si>
  <si>
    <t>zednadebi xarjebi</t>
  </si>
  <si>
    <t>ელექტრობა. კომპიუტერული ქსელი.</t>
  </si>
  <si>
    <r>
      <t>სპილენძის კაბელი ორმაგი იზოლაციით</t>
    </r>
    <r>
      <rPr>
        <sz val="12"/>
        <color theme="1"/>
        <rFont val="Times New Roman"/>
        <family val="1"/>
      </rPr>
      <t xml:space="preserve">  NYM-J 3x1,5მმ2</t>
    </r>
  </si>
  <si>
    <r>
      <t>სპილენძის კაბელი ორმაგი იზოლაციით</t>
    </r>
    <r>
      <rPr>
        <sz val="12"/>
        <color theme="1"/>
        <rFont val="Times New Roman"/>
        <family val="1"/>
      </rPr>
      <t xml:space="preserve">  NYM-J 3x2,5მმ2</t>
    </r>
  </si>
  <si>
    <r>
      <t>სპილენძის კაბელი ორმაგი იზოლაციით</t>
    </r>
    <r>
      <rPr>
        <sz val="12"/>
        <color theme="1"/>
        <rFont val="Times New Roman"/>
        <family val="1"/>
      </rPr>
      <t xml:space="preserve">  NYM-J 3x4მმ2</t>
    </r>
  </si>
  <si>
    <r>
      <t>სპილენძის კაბელი ორმაგი იზოლაციით</t>
    </r>
    <r>
      <rPr>
        <sz val="12"/>
        <color theme="1"/>
        <rFont val="Times New Roman"/>
        <family val="1"/>
      </rPr>
      <t xml:space="preserve">  NYM-J 3x6მმ2</t>
    </r>
  </si>
  <si>
    <t xml:space="preserve">სპილენძის  კაბელი  ორმაგი  იზოლაციით  NYM-J 5x4მმ2 </t>
  </si>
  <si>
    <t xml:space="preserve">სპილენძის კაბელი  ორმაგი  იზოლაციით  NYM-J 5x10მმ2 </t>
  </si>
  <si>
    <t xml:space="preserve">სპილენძის კაბელი  ორმაგი  იზოლაციით  NYM-J 5x25მმ2 </t>
  </si>
  <si>
    <t>კაბელის დაბოლოება( ბუნიკი)   25მმ2 M8</t>
  </si>
  <si>
    <t>ლითონის  საკაბელო კიბე 200x60</t>
  </si>
  <si>
    <t>ჩაფლული მრგვალი დიოდური სანათი 9w (პანდუსი)</t>
  </si>
  <si>
    <t>ჩაფლული მრგვალი დიოდური სანათი 18w(სველი წერტილი)</t>
  </si>
  <si>
    <t>კონტაქტორი 3X40ა 220ვ</t>
  </si>
  <si>
    <t xml:space="preserve">1სართულის ელ. გამანაწილებელი ფარი </t>
  </si>
  <si>
    <t>ელ. კარადა  დამიწებისა და ნეიტრალის სალტით 96 მოდულზე</t>
  </si>
  <si>
    <t xml:space="preserve">სასადილოს ელ. გამანაწილებელი ფარი </t>
  </si>
  <si>
    <t xml:space="preserve">ელ. კარადა  დამიწებისა და ნეიტრალის სალტით </t>
  </si>
  <si>
    <t>ავტომატური ამომრთვლი MCCB 3x160/15kA</t>
  </si>
  <si>
    <t>ავტომატური ამომრთვლი MCB C3X32/6kA</t>
  </si>
  <si>
    <t>ავტომატური ამომრთვლი MCB C3X40/6kA</t>
  </si>
  <si>
    <t>ავტომატური ამომრთვლი MCB C1x32/6kA</t>
  </si>
  <si>
    <t>დიფერენციალური ავტომატური ამომრთვლი CF25-25/3/003 30mA</t>
  </si>
  <si>
    <t>დიფერენციალური ავტომატური ამომრთვლი CF32-32/2/003 30mA</t>
  </si>
  <si>
    <t>დიფერენციალური ავტომატური ამომრთვლი CF16-16/2/003 30mA</t>
  </si>
  <si>
    <t>ფაზების გამანაწილებელი ბლოკი 160ა</t>
  </si>
  <si>
    <t>მინის კარებების  მონტაჟი</t>
  </si>
  <si>
    <t>34-58გამ</t>
  </si>
  <si>
    <t xml:space="preserve"> შეკიდული ჭერის მონტაჟი</t>
  </si>
  <si>
    <t>შეკიდული ჭერი პლასტმასის (კომპლექსში)</t>
  </si>
  <si>
    <t>ფანჯრის რაფების მოწყობა მეტალო პლასმასის 290/30/3  (2 ცალი)</t>
  </si>
  <si>
    <t>ფანჯრის რაფების მოწყობამეტალო პლასმასის 190/30/3  2ცალი)</t>
  </si>
  <si>
    <t>ფანჯრის რაფების მოწყობა მეტალოპლასმასის 190/20/3  8 ცალი)</t>
  </si>
  <si>
    <t>პლასმასის შეკიდული ჭერის მონტაჟი</t>
  </si>
  <si>
    <r>
      <t xml:space="preserve">ინვერტორული გარე ბლოკი </t>
    </r>
    <r>
      <rPr>
        <sz val="18"/>
        <color rgb="FFFF0000"/>
        <rFont val="ვერ"/>
        <charset val="204"/>
      </rPr>
      <t>42,000 BTU</t>
    </r>
  </si>
  <si>
    <t>ზედნადები ხარჯი მოწყობილობების მონტაჟზე</t>
  </si>
  <si>
    <t>სახარჯთაღრიცხვო მოგება</t>
  </si>
  <si>
    <t>სულ I da II Tavebis jami</t>
  </si>
  <si>
    <t xml:space="preserve">სულ ჯამი </t>
  </si>
  <si>
    <t>pisuari</t>
  </si>
  <si>
    <t>SromiTi resursebi</t>
  </si>
  <si>
    <t>manqanebi</t>
  </si>
  <si>
    <t>danarCeni xarjebi</t>
  </si>
  <si>
    <t xml:space="preserve">pirsabanis mowyoba </t>
  </si>
  <si>
    <t>pirsabanis  Rirebuleba (kompleqti)</t>
  </si>
  <si>
    <t>sifoni pirsabanisTvis</t>
  </si>
  <si>
    <t>პროჟექტორი 288 W, 20990 lm, 3000 K, 220 to
240 V, 50 to 60 Hz, 8 °, IP66, IK06; 
L 294 mm/ W 225 mm/ H 750
mm; Dark gray</t>
  </si>
  <si>
    <t>ВЗЕР-88 14-801გამ</t>
  </si>
  <si>
    <t>46-31-2</t>
  </si>
  <si>
    <t>იატაკიდან დაზიანებული მეტლახის ფილების დემონტაჟი</t>
  </si>
  <si>
    <t>iataki-Weris wyalze momuSave fenkoilis demontaJi da montaJi</t>
  </si>
  <si>
    <t>რბილი, გოფრირებული იზოლირებული ჰაერსატარი 150 მმ - 10 მ</t>
  </si>
  <si>
    <t>მრგვალი რეგულირებადი ცხაურა D=150მმ</t>
  </si>
  <si>
    <t>ბრენდი</t>
  </si>
  <si>
    <r>
      <t>სპილენძის კაბელი ორმაგი იზოლაციით</t>
    </r>
    <r>
      <rPr>
        <sz val="10"/>
        <color theme="1"/>
        <rFont val="Times New Roman"/>
        <family val="1"/>
      </rPr>
      <t xml:space="preserve">  NYM-J 3x1,5მმ2</t>
    </r>
  </si>
  <si>
    <r>
      <t>სპილენძის კაბელი ორმაგი იზოლაციით</t>
    </r>
    <r>
      <rPr>
        <sz val="10"/>
        <color theme="1"/>
        <rFont val="Times New Roman"/>
        <family val="1"/>
      </rPr>
      <t xml:space="preserve">  NYM-J 3x2,5მმ2</t>
    </r>
  </si>
  <si>
    <r>
      <t>სპილენძის კაბელი ორმაგი იზოლაციით</t>
    </r>
    <r>
      <rPr>
        <sz val="10"/>
        <color theme="1"/>
        <rFont val="Times New Roman"/>
        <family val="1"/>
      </rPr>
      <t xml:space="preserve">  NYM-J 3x4მმ2</t>
    </r>
  </si>
  <si>
    <r>
      <t>სპილენძის კაბელი ორმაგი იზოლაციით</t>
    </r>
    <r>
      <rPr>
        <sz val="10"/>
        <color theme="1"/>
        <rFont val="Times New Roman"/>
        <family val="1"/>
      </rPr>
      <t xml:space="preserve">  NYM-J 3x6მმ2</t>
    </r>
  </si>
  <si>
    <t xml:space="preserve">სპილენძის სადენი  1x50მმ2 </t>
  </si>
  <si>
    <t xml:space="preserve">სპილენძის სადენი  1x70მმ2 </t>
  </si>
  <si>
    <t xml:space="preserve">სპილენძის სადენი  1x16მმ2 </t>
  </si>
  <si>
    <t>SCHRACK</t>
  </si>
  <si>
    <r>
      <t xml:space="preserve">ფარული მონტაჟის როზეტი დამიწებით  </t>
    </r>
    <r>
      <rPr>
        <sz val="10"/>
        <rFont val="Arial"/>
        <family val="2"/>
        <charset val="204"/>
      </rPr>
      <t xml:space="preserve">2P+E-16A, </t>
    </r>
    <r>
      <rPr>
        <sz val="10"/>
        <rFont val="AcadNusx"/>
      </rPr>
      <t xml:space="preserve"> </t>
    </r>
  </si>
  <si>
    <r>
      <t xml:space="preserve">იატაკის სამონტაჟო კოლოფის როზეტი დამიწებით  </t>
    </r>
    <r>
      <rPr>
        <sz val="10"/>
        <rFont val="Arial"/>
        <family val="2"/>
        <charset val="204"/>
      </rPr>
      <t xml:space="preserve">2P+E-16A, </t>
    </r>
    <r>
      <rPr>
        <sz val="10"/>
        <rFont val="AcadNusx"/>
      </rPr>
      <t xml:space="preserve"> </t>
    </r>
  </si>
  <si>
    <t>ფასადის განათება</t>
  </si>
  <si>
    <t>osram</t>
  </si>
  <si>
    <t>პროჟექტორი დიოდური ნათებით 1000ვტ., 20000-22000ლმ, 3000კელ IP65</t>
  </si>
  <si>
    <t>პროჟექტორი დიოდური ნათებით 250ვტ., 10000ლმ, 3000კელ IP65</t>
  </si>
  <si>
    <t>პლასმასის საკაბელო არხი 25მმх 25მმ</t>
  </si>
  <si>
    <t>ლითონის გოფრირებული  საკაბელო მილი Ø 25</t>
  </si>
  <si>
    <t xml:space="preserve">ლითონის გამანაწილებელი კოლოფი IP 65  </t>
  </si>
  <si>
    <t xml:space="preserve">ფასადის განათების ელ. გამანაწილებელი ფარი </t>
  </si>
  <si>
    <t>ლითონის ელ კარადა დამიწებისა და ნეიტრალის სალტით</t>
  </si>
  <si>
    <t>ავტომატური ამომრთვლი MCCB 3x100/15kA</t>
  </si>
  <si>
    <t>მოდულური კონტაქტორი 3/40A</t>
  </si>
  <si>
    <t>ავტომატური ამომრთვლი MCB C1x10/6kA</t>
  </si>
  <si>
    <t>ფოტორელე 1500ვტ</t>
  </si>
  <si>
    <t>კედლების და კოლონების გაწმენდა არსებული საღებავიდან</t>
  </si>
  <si>
    <t>სადემონტაჟო მონოლითური ჭერის ფილის  დემონტაჟი</t>
  </si>
  <si>
    <t>0.00 ნიშნულზე ეზოს მხარეს სართულშუა გადახურვის ფილის დემონტაჟი(თაბაშირმუყაო)</t>
  </si>
  <si>
    <t>შიდა კიბის მოაჯირის მოწყობა უჟანგავი ლითონით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</si>
</sst>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0.0%"/>
    <numFmt numFmtId="168" formatCode="0.0000"/>
    <numFmt numFmtId="169" formatCode="_-* #,##0.00_р_._-;\-* #,##0.00_р_._-;_-* &quot;-&quot;??_р_._-;_-@_-"/>
    <numFmt numFmtId="170" formatCode="_-* #,##0.000_р_._-;\-* #,##0.000_р_._-;_-* &quot;-&quot;??_р_._-;_-@_-"/>
    <numFmt numFmtId="171" formatCode="_-* #,##0.000_р_._-;\-* #,##0.000_р_._-;_-* &quot;-&quot;???_р_._-;_-@_-"/>
    <numFmt numFmtId="172" formatCode="#,##0.0"/>
    <numFmt numFmtId="173" formatCode="_-* #,##0_р_._-;\-* #,##0_р_._-;_-* &quot;-&quot;??_р_._-;_-@_-"/>
    <numFmt numFmtId="174" formatCode="_-* #,##0.00_-;\-* #,##0.00_-;_-* &quot;-&quot;??_-;_-@_-"/>
    <numFmt numFmtId="175" formatCode="_-* #,##0.000_-;\-* #,##0.000_-;_-* &quot;-&quot;??_-;_-@_-"/>
    <numFmt numFmtId="176" formatCode="_-* #,##0.0000_-;\-* #,##0.0000_-;_-* &quot;-&quot;??_-;_-@_-"/>
    <numFmt numFmtId="177" formatCode="_-* #,##0.00\ _L_a_r_i_-;\-* #,##0.00\ _L_a_r_i_-;_-* &quot;-&quot;??\ _L_a_r_i_-;_-@_-"/>
  </numFmts>
  <fonts count="1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cadNusx"/>
    </font>
    <font>
      <sz val="12"/>
      <name val="AcadNusx"/>
    </font>
    <font>
      <b/>
      <sz val="12"/>
      <color theme="1"/>
      <name val="AcadNusx"/>
    </font>
    <font>
      <sz val="12"/>
      <color theme="1"/>
      <name val="AcadNusx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cadNusx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cadNusx"/>
    </font>
    <font>
      <sz val="11"/>
      <name val="AcadNusx"/>
    </font>
    <font>
      <b/>
      <sz val="11"/>
      <name val="AcadNusx"/>
    </font>
    <font>
      <sz val="9"/>
      <name val="AcadNusx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sz val="12"/>
      <name val="Sylfae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name val="Sylfae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1"/>
      <name val="Sylfaen"/>
      <family val="1"/>
      <charset val="204"/>
    </font>
    <font>
      <sz val="12"/>
      <color theme="1"/>
      <name val="Sylfaen"/>
      <family val="1"/>
      <charset val="204"/>
    </font>
    <font>
      <sz val="11"/>
      <name val="Sylfaen"/>
      <family val="1"/>
      <charset val="204"/>
    </font>
    <font>
      <sz val="14"/>
      <name val="ვერ"/>
      <charset val="204"/>
    </font>
    <font>
      <sz val="14"/>
      <name val="Verdana"/>
      <family val="2"/>
      <charset val="204"/>
    </font>
    <font>
      <sz val="14"/>
      <color theme="0"/>
      <name val="Verdana"/>
      <family val="2"/>
      <charset val="204"/>
    </font>
    <font>
      <sz val="14"/>
      <color theme="0"/>
      <name val="Calibri"/>
      <family val="2"/>
      <scheme val="minor"/>
    </font>
    <font>
      <sz val="14"/>
      <color theme="0"/>
      <name val="Geo Bauhaus Mtavr"/>
      <family val="2"/>
    </font>
    <font>
      <sz val="14"/>
      <color theme="1"/>
      <name val="Calibri"/>
      <family val="2"/>
      <scheme val="minor"/>
    </font>
    <font>
      <sz val="14"/>
      <color theme="1"/>
      <name val="Cambria"/>
      <family val="1"/>
      <charset val="204"/>
      <scheme val="major"/>
    </font>
    <font>
      <b/>
      <i/>
      <sz val="11"/>
      <name val="AcadNusx"/>
    </font>
    <font>
      <sz val="14"/>
      <name val="AcadNusx"/>
    </font>
    <font>
      <b/>
      <sz val="9"/>
      <name val="AcadNusx"/>
    </font>
    <font>
      <sz val="8"/>
      <name val="AcadNusx"/>
    </font>
    <font>
      <b/>
      <sz val="10"/>
      <name val="AcadNusx"/>
    </font>
    <font>
      <b/>
      <sz val="11"/>
      <color rgb="FF000000"/>
      <name val="Sylfaen"/>
      <family val="1"/>
    </font>
    <font>
      <sz val="11"/>
      <color rgb="FF000000"/>
      <name val="Sylfaen"/>
      <family val="1"/>
    </font>
    <font>
      <u/>
      <sz val="11"/>
      <name val="AcadNusx"/>
    </font>
    <font>
      <sz val="11"/>
      <color indexed="8"/>
      <name val="Calibri"/>
      <family val="2"/>
    </font>
    <font>
      <b/>
      <sz val="10"/>
      <name val="Sylfaen"/>
      <family val="1"/>
      <charset val="204"/>
    </font>
    <font>
      <b/>
      <sz val="10"/>
      <name val="AKAD NUSX"/>
      <charset val="204"/>
    </font>
    <font>
      <sz val="14"/>
      <color rgb="FFFF0000"/>
      <name val="AcadNusx"/>
    </font>
    <font>
      <sz val="14"/>
      <name val="Acad Nusx"/>
      <charset val="204"/>
    </font>
    <font>
      <b/>
      <sz val="14"/>
      <name val="AcadNusx"/>
    </font>
    <font>
      <sz val="11"/>
      <color theme="1"/>
      <name val="AcadNusx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AcadNusx"/>
    </font>
    <font>
      <sz val="9"/>
      <color theme="1"/>
      <name val="Tahoma"/>
      <family val="2"/>
    </font>
    <font>
      <sz val="12"/>
      <color rgb="FFFF0000"/>
      <name val="AcadNusx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1"/>
      <name val="Silfaen"/>
    </font>
    <font>
      <sz val="11"/>
      <name val="Silfaen"/>
    </font>
    <font>
      <b/>
      <u/>
      <sz val="11"/>
      <name val="Silfaen"/>
    </font>
    <font>
      <b/>
      <sz val="11"/>
      <color theme="1"/>
      <name val="Silfaen"/>
    </font>
    <font>
      <sz val="11"/>
      <color theme="1"/>
      <name val="Silfaen"/>
    </font>
    <font>
      <sz val="11"/>
      <color rgb="FF000000"/>
      <name val="Silfaen"/>
    </font>
    <font>
      <b/>
      <sz val="11"/>
      <color rgb="FFFF0000"/>
      <name val="Silfaen"/>
    </font>
    <font>
      <sz val="11"/>
      <color rgb="FFFF0000"/>
      <name val="Silfaen"/>
    </font>
    <font>
      <b/>
      <sz val="11"/>
      <color theme="1"/>
      <name val="AcadNusx"/>
    </font>
    <font>
      <b/>
      <sz val="11"/>
      <color indexed="8"/>
      <name val="Calibri"/>
      <family val="2"/>
      <charset val="204"/>
    </font>
    <font>
      <b/>
      <sz val="11"/>
      <color indexed="8"/>
      <name val="AcadNusx"/>
    </font>
    <font>
      <sz val="11"/>
      <color theme="1"/>
      <name val="Calibri"/>
      <family val="2"/>
      <charset val="1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AcadNusx"/>
    </font>
    <font>
      <sz val="18"/>
      <name val="Verdana"/>
      <family val="2"/>
      <charset val="204"/>
    </font>
    <font>
      <sz val="18"/>
      <name val="Acad Nusx"/>
      <charset val="204"/>
    </font>
    <font>
      <b/>
      <sz val="18"/>
      <name val="AcadNusx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8"/>
      <color rgb="FFFF0000"/>
      <name val="Verdana"/>
      <family val="2"/>
      <charset val="204"/>
    </font>
    <font>
      <sz val="18"/>
      <color rgb="FFFF0000"/>
      <name val="ვერ"/>
      <charset val="204"/>
    </font>
    <font>
      <sz val="18"/>
      <color rgb="FFFF0000"/>
      <name val="AcadNusx"/>
    </font>
    <font>
      <b/>
      <sz val="18"/>
      <name val="Silfaen"/>
    </font>
    <font>
      <sz val="18"/>
      <color theme="0"/>
      <name val="Verdana"/>
      <family val="2"/>
      <charset val="204"/>
    </font>
    <font>
      <sz val="18"/>
      <color theme="0"/>
      <name val="Calibri"/>
      <family val="2"/>
      <scheme val="minor"/>
    </font>
    <font>
      <sz val="18"/>
      <color theme="0"/>
      <name val="Geo Bauhaus Mtavr"/>
      <family val="2"/>
    </font>
    <font>
      <sz val="18"/>
      <color theme="1"/>
      <name val="Cambria"/>
      <family val="1"/>
      <charset val="204"/>
      <scheme val="maj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ChveuNusx"/>
    </font>
    <font>
      <sz val="11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Helv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1"/>
      <color indexed="9"/>
      <name val="Calibri"/>
      <family val="2"/>
    </font>
    <font>
      <sz val="10"/>
      <name val="Arial Cyr"/>
      <charset val="1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rgb="FF9C0006"/>
      <name val="Calibri"/>
      <family val="2"/>
      <scheme val="minor"/>
    </font>
    <font>
      <sz val="11"/>
      <color rgb="FFFF0000"/>
      <name val="AcadNusx"/>
    </font>
    <font>
      <sz val="11"/>
      <color rgb="FFC00000"/>
      <name val="Calibri"/>
      <family val="2"/>
      <scheme val="minor"/>
    </font>
    <font>
      <sz val="11"/>
      <color rgb="FFC00000"/>
      <name val="AcadNusx"/>
    </font>
    <font>
      <sz val="11"/>
      <color rgb="FFC00000"/>
      <name val="AcadNusx"/>
      <family val="2"/>
      <charset val="204"/>
    </font>
    <font>
      <b/>
      <sz val="11"/>
      <color rgb="FFC00000"/>
      <name val="Silfaen"/>
    </font>
    <font>
      <sz val="11"/>
      <color rgb="FFC00000"/>
      <name val="Silfaen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95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169" fontId="1" fillId="0" borderId="0" applyFont="0" applyFill="0" applyBorder="0" applyAlignment="0" applyProtection="0"/>
    <xf numFmtId="0" fontId="3" fillId="0" borderId="0"/>
    <xf numFmtId="169" fontId="4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1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10" borderId="0" applyNumberFormat="0" applyBorder="0" applyAlignment="0" applyProtection="0"/>
    <xf numFmtId="0" fontId="88" fillId="10" borderId="0" applyNumberFormat="0" applyBorder="0" applyAlignment="0" applyProtection="0"/>
    <xf numFmtId="0" fontId="88" fillId="10" borderId="0" applyNumberFormat="0" applyBorder="0" applyAlignment="0" applyProtection="0"/>
    <xf numFmtId="0" fontId="88" fillId="10" borderId="0" applyNumberFormat="0" applyBorder="0" applyAlignment="0" applyProtection="0"/>
    <xf numFmtId="0" fontId="88" fillId="10" borderId="0" applyNumberFormat="0" applyBorder="0" applyAlignment="0" applyProtection="0"/>
    <xf numFmtId="0" fontId="88" fillId="10" borderId="0" applyNumberFormat="0" applyBorder="0" applyAlignment="0" applyProtection="0"/>
    <xf numFmtId="0" fontId="88" fillId="10" borderId="0" applyNumberFormat="0" applyBorder="0" applyAlignment="0" applyProtection="0"/>
    <xf numFmtId="0" fontId="88" fillId="10" borderId="0" applyNumberFormat="0" applyBorder="0" applyAlignment="0" applyProtection="0"/>
    <xf numFmtId="0" fontId="88" fillId="10" borderId="0" applyNumberFormat="0" applyBorder="0" applyAlignment="0" applyProtection="0"/>
    <xf numFmtId="0" fontId="88" fillId="10" borderId="0" applyNumberFormat="0" applyBorder="0" applyAlignment="0" applyProtection="0"/>
    <xf numFmtId="0" fontId="88" fillId="10" borderId="0" applyNumberFormat="0" applyBorder="0" applyAlignment="0" applyProtection="0"/>
    <xf numFmtId="0" fontId="88" fillId="10" borderId="0" applyNumberFormat="0" applyBorder="0" applyAlignment="0" applyProtection="0"/>
    <xf numFmtId="0" fontId="88" fillId="10" borderId="0" applyNumberFormat="0" applyBorder="0" applyAlignment="0" applyProtection="0"/>
    <xf numFmtId="0" fontId="88" fillId="10" borderId="0" applyNumberFormat="0" applyBorder="0" applyAlignment="0" applyProtection="0"/>
    <xf numFmtId="0" fontId="88" fillId="10" borderId="0" applyNumberFormat="0" applyBorder="0" applyAlignment="0" applyProtection="0"/>
    <xf numFmtId="0" fontId="88" fillId="10" borderId="0" applyNumberFormat="0" applyBorder="0" applyAlignment="0" applyProtection="0"/>
    <xf numFmtId="0" fontId="88" fillId="10" borderId="0" applyNumberFormat="0" applyBorder="0" applyAlignment="0" applyProtection="0"/>
    <xf numFmtId="0" fontId="88" fillId="10" borderId="0" applyNumberFormat="0" applyBorder="0" applyAlignment="0" applyProtection="0"/>
    <xf numFmtId="0" fontId="88" fillId="10" borderId="0" applyNumberFormat="0" applyBorder="0" applyAlignment="0" applyProtection="0"/>
    <xf numFmtId="0" fontId="88" fillId="10" borderId="0" applyNumberFormat="0" applyBorder="0" applyAlignment="0" applyProtection="0"/>
    <xf numFmtId="0" fontId="88" fillId="10" borderId="0" applyNumberFormat="0" applyBorder="0" applyAlignment="0" applyProtection="0"/>
    <xf numFmtId="0" fontId="88" fillId="10" borderId="0" applyNumberFormat="0" applyBorder="0" applyAlignment="0" applyProtection="0"/>
    <xf numFmtId="0" fontId="88" fillId="11" borderId="0" applyNumberFormat="0" applyBorder="0" applyAlignment="0" applyProtection="0"/>
    <xf numFmtId="0" fontId="88" fillId="11" borderId="0" applyNumberFormat="0" applyBorder="0" applyAlignment="0" applyProtection="0"/>
    <xf numFmtId="0" fontId="88" fillId="11" borderId="0" applyNumberFormat="0" applyBorder="0" applyAlignment="0" applyProtection="0"/>
    <xf numFmtId="0" fontId="88" fillId="11" borderId="0" applyNumberFormat="0" applyBorder="0" applyAlignment="0" applyProtection="0"/>
    <xf numFmtId="0" fontId="88" fillId="11" borderId="0" applyNumberFormat="0" applyBorder="0" applyAlignment="0" applyProtection="0"/>
    <xf numFmtId="0" fontId="88" fillId="11" borderId="0" applyNumberFormat="0" applyBorder="0" applyAlignment="0" applyProtection="0"/>
    <xf numFmtId="0" fontId="88" fillId="11" borderId="0" applyNumberFormat="0" applyBorder="0" applyAlignment="0" applyProtection="0"/>
    <xf numFmtId="0" fontId="88" fillId="11" borderId="0" applyNumberFormat="0" applyBorder="0" applyAlignment="0" applyProtection="0"/>
    <xf numFmtId="0" fontId="88" fillId="11" borderId="0" applyNumberFormat="0" applyBorder="0" applyAlignment="0" applyProtection="0"/>
    <xf numFmtId="0" fontId="88" fillId="11" borderId="0" applyNumberFormat="0" applyBorder="0" applyAlignment="0" applyProtection="0"/>
    <xf numFmtId="0" fontId="88" fillId="11" borderId="0" applyNumberFormat="0" applyBorder="0" applyAlignment="0" applyProtection="0"/>
    <xf numFmtId="0" fontId="88" fillId="11" borderId="0" applyNumberFormat="0" applyBorder="0" applyAlignment="0" applyProtection="0"/>
    <xf numFmtId="0" fontId="88" fillId="11" borderId="0" applyNumberFormat="0" applyBorder="0" applyAlignment="0" applyProtection="0"/>
    <xf numFmtId="0" fontId="88" fillId="11" borderId="0" applyNumberFormat="0" applyBorder="0" applyAlignment="0" applyProtection="0"/>
    <xf numFmtId="0" fontId="88" fillId="11" borderId="0" applyNumberFormat="0" applyBorder="0" applyAlignment="0" applyProtection="0"/>
    <xf numFmtId="0" fontId="88" fillId="11" borderId="0" applyNumberFormat="0" applyBorder="0" applyAlignment="0" applyProtection="0"/>
    <xf numFmtId="0" fontId="88" fillId="11" borderId="0" applyNumberFormat="0" applyBorder="0" applyAlignment="0" applyProtection="0"/>
    <xf numFmtId="0" fontId="88" fillId="11" borderId="0" applyNumberFormat="0" applyBorder="0" applyAlignment="0" applyProtection="0"/>
    <xf numFmtId="0" fontId="88" fillId="11" borderId="0" applyNumberFormat="0" applyBorder="0" applyAlignment="0" applyProtection="0"/>
    <xf numFmtId="0" fontId="88" fillId="11" borderId="0" applyNumberFormat="0" applyBorder="0" applyAlignment="0" applyProtection="0"/>
    <xf numFmtId="0" fontId="88" fillId="11" borderId="0" applyNumberFormat="0" applyBorder="0" applyAlignment="0" applyProtection="0"/>
    <xf numFmtId="0" fontId="88" fillId="11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4" borderId="0" applyNumberFormat="0" applyBorder="0" applyAlignment="0" applyProtection="0"/>
    <xf numFmtId="0" fontId="88" fillId="14" borderId="0" applyNumberFormat="0" applyBorder="0" applyAlignment="0" applyProtection="0"/>
    <xf numFmtId="0" fontId="88" fillId="14" borderId="0" applyNumberFormat="0" applyBorder="0" applyAlignment="0" applyProtection="0"/>
    <xf numFmtId="0" fontId="88" fillId="14" borderId="0" applyNumberFormat="0" applyBorder="0" applyAlignment="0" applyProtection="0"/>
    <xf numFmtId="0" fontId="88" fillId="14" borderId="0" applyNumberFormat="0" applyBorder="0" applyAlignment="0" applyProtection="0"/>
    <xf numFmtId="0" fontId="88" fillId="14" borderId="0" applyNumberFormat="0" applyBorder="0" applyAlignment="0" applyProtection="0"/>
    <xf numFmtId="0" fontId="88" fillId="14" borderId="0" applyNumberFormat="0" applyBorder="0" applyAlignment="0" applyProtection="0"/>
    <xf numFmtId="0" fontId="88" fillId="14" borderId="0" applyNumberFormat="0" applyBorder="0" applyAlignment="0" applyProtection="0"/>
    <xf numFmtId="0" fontId="88" fillId="14" borderId="0" applyNumberFormat="0" applyBorder="0" applyAlignment="0" applyProtection="0"/>
    <xf numFmtId="0" fontId="88" fillId="14" borderId="0" applyNumberFormat="0" applyBorder="0" applyAlignment="0" applyProtection="0"/>
    <xf numFmtId="0" fontId="88" fillId="14" borderId="0" applyNumberFormat="0" applyBorder="0" applyAlignment="0" applyProtection="0"/>
    <xf numFmtId="0" fontId="88" fillId="14" borderId="0" applyNumberFormat="0" applyBorder="0" applyAlignment="0" applyProtection="0"/>
    <xf numFmtId="0" fontId="88" fillId="14" borderId="0" applyNumberFormat="0" applyBorder="0" applyAlignment="0" applyProtection="0"/>
    <xf numFmtId="0" fontId="88" fillId="14" borderId="0" applyNumberFormat="0" applyBorder="0" applyAlignment="0" applyProtection="0"/>
    <xf numFmtId="0" fontId="88" fillId="14" borderId="0" applyNumberFormat="0" applyBorder="0" applyAlignment="0" applyProtection="0"/>
    <xf numFmtId="0" fontId="88" fillId="14" borderId="0" applyNumberFormat="0" applyBorder="0" applyAlignment="0" applyProtection="0"/>
    <xf numFmtId="0" fontId="88" fillId="14" borderId="0" applyNumberFormat="0" applyBorder="0" applyAlignment="0" applyProtection="0"/>
    <xf numFmtId="0" fontId="88" fillId="14" borderId="0" applyNumberFormat="0" applyBorder="0" applyAlignment="0" applyProtection="0"/>
    <xf numFmtId="0" fontId="88" fillId="14" borderId="0" applyNumberFormat="0" applyBorder="0" applyAlignment="0" applyProtection="0"/>
    <xf numFmtId="0" fontId="88" fillId="14" borderId="0" applyNumberFormat="0" applyBorder="0" applyAlignment="0" applyProtection="0"/>
    <xf numFmtId="0" fontId="88" fillId="14" borderId="0" applyNumberFormat="0" applyBorder="0" applyAlignment="0" applyProtection="0"/>
    <xf numFmtId="0" fontId="88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4" borderId="0" applyNumberFormat="0" applyBorder="0" applyAlignment="0" applyProtection="0"/>
    <xf numFmtId="0" fontId="47" fillId="13" borderId="0" applyNumberFormat="0" applyBorder="0" applyAlignment="0" applyProtection="0"/>
    <xf numFmtId="0" fontId="47" fillId="17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47" fillId="13" borderId="0" applyNumberFormat="0" applyBorder="0" applyAlignment="0" applyProtection="0"/>
    <xf numFmtId="0" fontId="47" fillId="16" borderId="0" applyNumberFormat="0" applyBorder="0" applyAlignment="0" applyProtection="0"/>
    <xf numFmtId="0" fontId="47" fillId="20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7" borderId="0" applyNumberFormat="0" applyBorder="0" applyAlignment="0" applyProtection="0"/>
    <xf numFmtId="0" fontId="89" fillId="21" borderId="0" applyNumberFormat="0" applyBorder="0" applyAlignment="0" applyProtection="0"/>
    <xf numFmtId="0" fontId="89" fillId="21" borderId="0" applyNumberFormat="0" applyBorder="0" applyAlignment="0" applyProtection="0"/>
    <xf numFmtId="0" fontId="89" fillId="21" borderId="0" applyNumberFormat="0" applyBorder="0" applyAlignment="0" applyProtection="0"/>
    <xf numFmtId="0" fontId="89" fillId="21" borderId="0" applyNumberFormat="0" applyBorder="0" applyAlignment="0" applyProtection="0"/>
    <xf numFmtId="0" fontId="89" fillId="21" borderId="0" applyNumberFormat="0" applyBorder="0" applyAlignment="0" applyProtection="0"/>
    <xf numFmtId="0" fontId="89" fillId="21" borderId="0" applyNumberFormat="0" applyBorder="0" applyAlignment="0" applyProtection="0"/>
    <xf numFmtId="0" fontId="89" fillId="21" borderId="0" applyNumberFormat="0" applyBorder="0" applyAlignment="0" applyProtection="0"/>
    <xf numFmtId="0" fontId="89" fillId="21" borderId="0" applyNumberFormat="0" applyBorder="0" applyAlignment="0" applyProtection="0"/>
    <xf numFmtId="0" fontId="89" fillId="21" borderId="0" applyNumberFormat="0" applyBorder="0" applyAlignment="0" applyProtection="0"/>
    <xf numFmtId="0" fontId="89" fillId="21" borderId="0" applyNumberFormat="0" applyBorder="0" applyAlignment="0" applyProtection="0"/>
    <xf numFmtId="0" fontId="89" fillId="21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6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3" borderId="0" applyNumberFormat="0" applyBorder="0" applyAlignment="0" applyProtection="0"/>
    <xf numFmtId="0" fontId="89" fillId="23" borderId="0" applyNumberFormat="0" applyBorder="0" applyAlignment="0" applyProtection="0"/>
    <xf numFmtId="0" fontId="89" fillId="23" borderId="0" applyNumberFormat="0" applyBorder="0" applyAlignment="0" applyProtection="0"/>
    <xf numFmtId="0" fontId="89" fillId="23" borderId="0" applyNumberFormat="0" applyBorder="0" applyAlignment="0" applyProtection="0"/>
    <xf numFmtId="0" fontId="89" fillId="23" borderId="0" applyNumberFormat="0" applyBorder="0" applyAlignment="0" applyProtection="0"/>
    <xf numFmtId="0" fontId="89" fillId="23" borderId="0" applyNumberFormat="0" applyBorder="0" applyAlignment="0" applyProtection="0"/>
    <xf numFmtId="0" fontId="89" fillId="23" borderId="0" applyNumberFormat="0" applyBorder="0" applyAlignment="0" applyProtection="0"/>
    <xf numFmtId="0" fontId="89" fillId="23" borderId="0" applyNumberFormat="0" applyBorder="0" applyAlignment="0" applyProtection="0"/>
    <xf numFmtId="0" fontId="89" fillId="23" borderId="0" applyNumberFormat="0" applyBorder="0" applyAlignment="0" applyProtection="0"/>
    <xf numFmtId="0" fontId="89" fillId="23" borderId="0" applyNumberFormat="0" applyBorder="0" applyAlignment="0" applyProtection="0"/>
    <xf numFmtId="0" fontId="89" fillId="23" borderId="0" applyNumberFormat="0" applyBorder="0" applyAlignment="0" applyProtection="0"/>
    <xf numFmtId="0" fontId="89" fillId="24" borderId="0" applyNumberFormat="0" applyBorder="0" applyAlignment="0" applyProtection="0"/>
    <xf numFmtId="0" fontId="89" fillId="24" borderId="0" applyNumberFormat="0" applyBorder="0" applyAlignment="0" applyProtection="0"/>
    <xf numFmtId="0" fontId="89" fillId="24" borderId="0" applyNumberFormat="0" applyBorder="0" applyAlignment="0" applyProtection="0"/>
    <xf numFmtId="0" fontId="89" fillId="24" borderId="0" applyNumberFormat="0" applyBorder="0" applyAlignment="0" applyProtection="0"/>
    <xf numFmtId="0" fontId="89" fillId="24" borderId="0" applyNumberFormat="0" applyBorder="0" applyAlignment="0" applyProtection="0"/>
    <xf numFmtId="0" fontId="89" fillId="24" borderId="0" applyNumberFormat="0" applyBorder="0" applyAlignment="0" applyProtection="0"/>
    <xf numFmtId="0" fontId="89" fillId="24" borderId="0" applyNumberFormat="0" applyBorder="0" applyAlignment="0" applyProtection="0"/>
    <xf numFmtId="0" fontId="89" fillId="24" borderId="0" applyNumberFormat="0" applyBorder="0" applyAlignment="0" applyProtection="0"/>
    <xf numFmtId="0" fontId="89" fillId="24" borderId="0" applyNumberFormat="0" applyBorder="0" applyAlignment="0" applyProtection="0"/>
    <xf numFmtId="0" fontId="89" fillId="24" borderId="0" applyNumberFormat="0" applyBorder="0" applyAlignment="0" applyProtection="0"/>
    <xf numFmtId="0" fontId="89" fillId="24" borderId="0" applyNumberFormat="0" applyBorder="0" applyAlignment="0" applyProtection="0"/>
    <xf numFmtId="0" fontId="110" fillId="13" borderId="0" applyNumberFormat="0" applyBorder="0" applyAlignment="0" applyProtection="0"/>
    <xf numFmtId="0" fontId="110" fillId="25" borderId="0" applyNumberFormat="0" applyBorder="0" applyAlignment="0" applyProtection="0"/>
    <xf numFmtId="0" fontId="110" fillId="19" borderId="0" applyNumberFormat="0" applyBorder="0" applyAlignment="0" applyProtection="0"/>
    <xf numFmtId="0" fontId="110" fillId="10" borderId="0" applyNumberFormat="0" applyBorder="0" applyAlignment="0" applyProtection="0"/>
    <xf numFmtId="0" fontId="110" fillId="13" borderId="0" applyNumberFormat="0" applyBorder="0" applyAlignment="0" applyProtection="0"/>
    <xf numFmtId="0" fontId="110" fillId="1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7" borderId="0" applyNumberFormat="0" applyBorder="0" applyAlignment="0" applyProtection="0"/>
    <xf numFmtId="0" fontId="89" fillId="27" borderId="0" applyNumberFormat="0" applyBorder="0" applyAlignment="0" applyProtection="0"/>
    <xf numFmtId="0" fontId="89" fillId="27" borderId="0" applyNumberFormat="0" applyBorder="0" applyAlignment="0" applyProtection="0"/>
    <xf numFmtId="0" fontId="89" fillId="27" borderId="0" applyNumberFormat="0" applyBorder="0" applyAlignment="0" applyProtection="0"/>
    <xf numFmtId="0" fontId="89" fillId="27" borderId="0" applyNumberFormat="0" applyBorder="0" applyAlignment="0" applyProtection="0"/>
    <xf numFmtId="0" fontId="89" fillId="27" borderId="0" applyNumberFormat="0" applyBorder="0" applyAlignment="0" applyProtection="0"/>
    <xf numFmtId="0" fontId="89" fillId="27" borderId="0" applyNumberFormat="0" applyBorder="0" applyAlignment="0" applyProtection="0"/>
    <xf numFmtId="0" fontId="89" fillId="27" borderId="0" applyNumberFormat="0" applyBorder="0" applyAlignment="0" applyProtection="0"/>
    <xf numFmtId="0" fontId="89" fillId="27" borderId="0" applyNumberFormat="0" applyBorder="0" applyAlignment="0" applyProtection="0"/>
    <xf numFmtId="0" fontId="89" fillId="27" borderId="0" applyNumberFormat="0" applyBorder="0" applyAlignment="0" applyProtection="0"/>
    <xf numFmtId="0" fontId="89" fillId="27" borderId="0" applyNumberFormat="0" applyBorder="0" applyAlignment="0" applyProtection="0"/>
    <xf numFmtId="0" fontId="89" fillId="28" borderId="0" applyNumberFormat="0" applyBorder="0" applyAlignment="0" applyProtection="0"/>
    <xf numFmtId="0" fontId="89" fillId="28" borderId="0" applyNumberFormat="0" applyBorder="0" applyAlignment="0" applyProtection="0"/>
    <xf numFmtId="0" fontId="89" fillId="28" borderId="0" applyNumberFormat="0" applyBorder="0" applyAlignment="0" applyProtection="0"/>
    <xf numFmtId="0" fontId="89" fillId="28" borderId="0" applyNumberFormat="0" applyBorder="0" applyAlignment="0" applyProtection="0"/>
    <xf numFmtId="0" fontId="89" fillId="28" borderId="0" applyNumberFormat="0" applyBorder="0" applyAlignment="0" applyProtection="0"/>
    <xf numFmtId="0" fontId="89" fillId="28" borderId="0" applyNumberFormat="0" applyBorder="0" applyAlignment="0" applyProtection="0"/>
    <xf numFmtId="0" fontId="89" fillId="28" borderId="0" applyNumberFormat="0" applyBorder="0" applyAlignment="0" applyProtection="0"/>
    <xf numFmtId="0" fontId="89" fillId="28" borderId="0" applyNumberFormat="0" applyBorder="0" applyAlignment="0" applyProtection="0"/>
    <xf numFmtId="0" fontId="89" fillId="28" borderId="0" applyNumberFormat="0" applyBorder="0" applyAlignment="0" applyProtection="0"/>
    <xf numFmtId="0" fontId="89" fillId="28" borderId="0" applyNumberFormat="0" applyBorder="0" applyAlignment="0" applyProtection="0"/>
    <xf numFmtId="0" fontId="89" fillId="28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3" borderId="0" applyNumberFormat="0" applyBorder="0" applyAlignment="0" applyProtection="0"/>
    <xf numFmtId="0" fontId="89" fillId="23" borderId="0" applyNumberFormat="0" applyBorder="0" applyAlignment="0" applyProtection="0"/>
    <xf numFmtId="0" fontId="89" fillId="23" borderId="0" applyNumberFormat="0" applyBorder="0" applyAlignment="0" applyProtection="0"/>
    <xf numFmtId="0" fontId="89" fillId="23" borderId="0" applyNumberFormat="0" applyBorder="0" applyAlignment="0" applyProtection="0"/>
    <xf numFmtId="0" fontId="89" fillId="23" borderId="0" applyNumberFormat="0" applyBorder="0" applyAlignment="0" applyProtection="0"/>
    <xf numFmtId="0" fontId="89" fillId="23" borderId="0" applyNumberFormat="0" applyBorder="0" applyAlignment="0" applyProtection="0"/>
    <xf numFmtId="0" fontId="89" fillId="23" borderId="0" applyNumberFormat="0" applyBorder="0" applyAlignment="0" applyProtection="0"/>
    <xf numFmtId="0" fontId="89" fillId="23" borderId="0" applyNumberFormat="0" applyBorder="0" applyAlignment="0" applyProtection="0"/>
    <xf numFmtId="0" fontId="89" fillId="23" borderId="0" applyNumberFormat="0" applyBorder="0" applyAlignment="0" applyProtection="0"/>
    <xf numFmtId="0" fontId="89" fillId="23" borderId="0" applyNumberFormat="0" applyBorder="0" applyAlignment="0" applyProtection="0"/>
    <xf numFmtId="0" fontId="89" fillId="23" borderId="0" applyNumberFormat="0" applyBorder="0" applyAlignment="0" applyProtection="0"/>
    <xf numFmtId="0" fontId="89" fillId="25" borderId="0" applyNumberFormat="0" applyBorder="0" applyAlignment="0" applyProtection="0"/>
    <xf numFmtId="0" fontId="89" fillId="25" borderId="0" applyNumberFormat="0" applyBorder="0" applyAlignment="0" applyProtection="0"/>
    <xf numFmtId="0" fontId="89" fillId="25" borderId="0" applyNumberFormat="0" applyBorder="0" applyAlignment="0" applyProtection="0"/>
    <xf numFmtId="0" fontId="89" fillId="25" borderId="0" applyNumberFormat="0" applyBorder="0" applyAlignment="0" applyProtection="0"/>
    <xf numFmtId="0" fontId="89" fillId="25" borderId="0" applyNumberFormat="0" applyBorder="0" applyAlignment="0" applyProtection="0"/>
    <xf numFmtId="0" fontId="89" fillId="25" borderId="0" applyNumberFormat="0" applyBorder="0" applyAlignment="0" applyProtection="0"/>
    <xf numFmtId="0" fontId="89" fillId="25" borderId="0" applyNumberFormat="0" applyBorder="0" applyAlignment="0" applyProtection="0"/>
    <xf numFmtId="0" fontId="89" fillId="25" borderId="0" applyNumberFormat="0" applyBorder="0" applyAlignment="0" applyProtection="0"/>
    <xf numFmtId="0" fontId="89" fillId="25" borderId="0" applyNumberFormat="0" applyBorder="0" applyAlignment="0" applyProtection="0"/>
    <xf numFmtId="0" fontId="89" fillId="25" borderId="0" applyNumberFormat="0" applyBorder="0" applyAlignment="0" applyProtection="0"/>
    <xf numFmtId="0" fontId="89" fillId="25" borderId="0" applyNumberFormat="0" applyBorder="0" applyAlignment="0" applyProtection="0"/>
    <xf numFmtId="0" fontId="90" fillId="10" borderId="0" applyNumberFormat="0" applyBorder="0" applyAlignment="0" applyProtection="0"/>
    <xf numFmtId="0" fontId="90" fillId="10" borderId="0" applyNumberFormat="0" applyBorder="0" applyAlignment="0" applyProtection="0"/>
    <xf numFmtId="0" fontId="90" fillId="10" borderId="0" applyNumberFormat="0" applyBorder="0" applyAlignment="0" applyProtection="0"/>
    <xf numFmtId="0" fontId="90" fillId="10" borderId="0" applyNumberFormat="0" applyBorder="0" applyAlignment="0" applyProtection="0"/>
    <xf numFmtId="0" fontId="90" fillId="10" borderId="0" applyNumberFormat="0" applyBorder="0" applyAlignment="0" applyProtection="0"/>
    <xf numFmtId="0" fontId="90" fillId="10" borderId="0" applyNumberFormat="0" applyBorder="0" applyAlignment="0" applyProtection="0"/>
    <xf numFmtId="0" fontId="90" fillId="10" borderId="0" applyNumberFormat="0" applyBorder="0" applyAlignment="0" applyProtection="0"/>
    <xf numFmtId="0" fontId="90" fillId="10" borderId="0" applyNumberFormat="0" applyBorder="0" applyAlignment="0" applyProtection="0"/>
    <xf numFmtId="0" fontId="90" fillId="10" borderId="0" applyNumberFormat="0" applyBorder="0" applyAlignment="0" applyProtection="0"/>
    <xf numFmtId="0" fontId="90" fillId="10" borderId="0" applyNumberFormat="0" applyBorder="0" applyAlignment="0" applyProtection="0"/>
    <xf numFmtId="0" fontId="90" fillId="10" borderId="0" applyNumberFormat="0" applyBorder="0" applyAlignment="0" applyProtection="0"/>
    <xf numFmtId="0" fontId="91" fillId="29" borderId="16" applyNumberFormat="0" applyAlignment="0" applyProtection="0"/>
    <xf numFmtId="0" fontId="91" fillId="29" borderId="16" applyNumberFormat="0" applyAlignment="0" applyProtection="0"/>
    <xf numFmtId="0" fontId="91" fillId="29" borderId="16" applyNumberFormat="0" applyAlignment="0" applyProtection="0"/>
    <xf numFmtId="0" fontId="91" fillId="29" borderId="16" applyNumberFormat="0" applyAlignment="0" applyProtection="0"/>
    <xf numFmtId="0" fontId="91" fillId="29" borderId="16" applyNumberFormat="0" applyAlignment="0" applyProtection="0"/>
    <xf numFmtId="0" fontId="91" fillId="29" borderId="16" applyNumberFormat="0" applyAlignment="0" applyProtection="0"/>
    <xf numFmtId="0" fontId="91" fillId="29" borderId="16" applyNumberFormat="0" applyAlignment="0" applyProtection="0"/>
    <xf numFmtId="0" fontId="91" fillId="29" borderId="16" applyNumberFormat="0" applyAlignment="0" applyProtection="0"/>
    <xf numFmtId="0" fontId="91" fillId="29" borderId="16" applyNumberFormat="0" applyAlignment="0" applyProtection="0"/>
    <xf numFmtId="0" fontId="91" fillId="29" borderId="16" applyNumberFormat="0" applyAlignment="0" applyProtection="0"/>
    <xf numFmtId="0" fontId="91" fillId="29" borderId="16" applyNumberFormat="0" applyAlignment="0" applyProtection="0"/>
    <xf numFmtId="0" fontId="91" fillId="29" borderId="16" applyNumberFormat="0" applyAlignment="0" applyProtection="0"/>
    <xf numFmtId="0" fontId="91" fillId="29" borderId="16" applyNumberFormat="0" applyAlignment="0" applyProtection="0"/>
    <xf numFmtId="0" fontId="92" fillId="30" borderId="17" applyNumberFormat="0" applyAlignment="0" applyProtection="0"/>
    <xf numFmtId="0" fontId="92" fillId="30" borderId="17" applyNumberFormat="0" applyAlignment="0" applyProtection="0"/>
    <xf numFmtId="0" fontId="92" fillId="30" borderId="17" applyNumberFormat="0" applyAlignment="0" applyProtection="0"/>
    <xf numFmtId="0" fontId="92" fillId="30" borderId="17" applyNumberFormat="0" applyAlignment="0" applyProtection="0"/>
    <xf numFmtId="0" fontId="92" fillId="30" borderId="17" applyNumberFormat="0" applyAlignment="0" applyProtection="0"/>
    <xf numFmtId="0" fontId="92" fillId="30" borderId="17" applyNumberFormat="0" applyAlignment="0" applyProtection="0"/>
    <xf numFmtId="0" fontId="92" fillId="30" borderId="17" applyNumberFormat="0" applyAlignment="0" applyProtection="0"/>
    <xf numFmtId="0" fontId="92" fillId="30" borderId="17" applyNumberFormat="0" applyAlignment="0" applyProtection="0"/>
    <xf numFmtId="0" fontId="92" fillId="30" borderId="17" applyNumberFormat="0" applyAlignment="0" applyProtection="0"/>
    <xf numFmtId="0" fontId="92" fillId="30" borderId="17" applyNumberFormat="0" applyAlignment="0" applyProtection="0"/>
    <xf numFmtId="0" fontId="92" fillId="30" borderId="17" applyNumberFormat="0" applyAlignment="0" applyProtection="0"/>
    <xf numFmtId="0" fontId="92" fillId="30" borderId="17" applyNumberFormat="0" applyAlignment="0" applyProtection="0"/>
    <xf numFmtId="0" fontId="92" fillId="30" borderId="17" applyNumberFormat="0" applyAlignment="0" applyProtection="0"/>
    <xf numFmtId="174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93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3" fillId="0" borderId="0" applyFont="0" applyFill="0" applyBorder="0" applyAlignment="0" applyProtection="0"/>
    <xf numFmtId="174" fontId="94" fillId="0" borderId="0" applyFont="0" applyFill="0" applyBorder="0" applyAlignment="0" applyProtection="0"/>
    <xf numFmtId="176" fontId="9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5" fontId="95" fillId="0" borderId="0" applyFont="0" applyFill="0" applyBorder="0" applyAlignment="0" applyProtection="0"/>
    <xf numFmtId="169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47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93" fillId="0" borderId="0" applyFon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11" borderId="0" applyNumberFormat="0" applyBorder="0" applyAlignment="0" applyProtection="0"/>
    <xf numFmtId="0" fontId="97" fillId="11" borderId="0" applyNumberFormat="0" applyBorder="0" applyAlignment="0" applyProtection="0"/>
    <xf numFmtId="0" fontId="97" fillId="11" borderId="0" applyNumberFormat="0" applyBorder="0" applyAlignment="0" applyProtection="0"/>
    <xf numFmtId="0" fontId="97" fillId="11" borderId="0" applyNumberFormat="0" applyBorder="0" applyAlignment="0" applyProtection="0"/>
    <xf numFmtId="0" fontId="97" fillId="11" borderId="0" applyNumberFormat="0" applyBorder="0" applyAlignment="0" applyProtection="0"/>
    <xf numFmtId="0" fontId="97" fillId="11" borderId="0" applyNumberFormat="0" applyBorder="0" applyAlignment="0" applyProtection="0"/>
    <xf numFmtId="0" fontId="97" fillId="11" borderId="0" applyNumberFormat="0" applyBorder="0" applyAlignment="0" applyProtection="0"/>
    <xf numFmtId="0" fontId="97" fillId="11" borderId="0" applyNumberFormat="0" applyBorder="0" applyAlignment="0" applyProtection="0"/>
    <xf numFmtId="0" fontId="97" fillId="11" borderId="0" applyNumberFormat="0" applyBorder="0" applyAlignment="0" applyProtection="0"/>
    <xf numFmtId="0" fontId="97" fillId="11" borderId="0" applyNumberFormat="0" applyBorder="0" applyAlignment="0" applyProtection="0"/>
    <xf numFmtId="0" fontId="97" fillId="11" borderId="0" applyNumberFormat="0" applyBorder="0" applyAlignment="0" applyProtection="0"/>
    <xf numFmtId="0" fontId="98" fillId="0" borderId="18" applyNumberFormat="0" applyFill="0" applyAlignment="0" applyProtection="0"/>
    <xf numFmtId="0" fontId="98" fillId="0" borderId="18" applyNumberFormat="0" applyFill="0" applyAlignment="0" applyProtection="0"/>
    <xf numFmtId="0" fontId="98" fillId="0" borderId="18" applyNumberFormat="0" applyFill="0" applyAlignment="0" applyProtection="0"/>
    <xf numFmtId="0" fontId="98" fillId="0" borderId="18" applyNumberFormat="0" applyFill="0" applyAlignment="0" applyProtection="0"/>
    <xf numFmtId="0" fontId="98" fillId="0" borderId="18" applyNumberFormat="0" applyFill="0" applyAlignment="0" applyProtection="0"/>
    <xf numFmtId="0" fontId="98" fillId="0" borderId="18" applyNumberFormat="0" applyFill="0" applyAlignment="0" applyProtection="0"/>
    <xf numFmtId="0" fontId="98" fillId="0" borderId="18" applyNumberFormat="0" applyFill="0" applyAlignment="0" applyProtection="0"/>
    <xf numFmtId="0" fontId="98" fillId="0" borderId="18" applyNumberFormat="0" applyFill="0" applyAlignment="0" applyProtection="0"/>
    <xf numFmtId="0" fontId="98" fillId="0" borderId="18" applyNumberFormat="0" applyFill="0" applyAlignment="0" applyProtection="0"/>
    <xf numFmtId="0" fontId="98" fillId="0" borderId="18" applyNumberFormat="0" applyFill="0" applyAlignment="0" applyProtection="0"/>
    <xf numFmtId="0" fontId="98" fillId="0" borderId="18" applyNumberFormat="0" applyFill="0" applyAlignment="0" applyProtection="0"/>
    <xf numFmtId="0" fontId="98" fillId="0" borderId="18" applyNumberFormat="0" applyFill="0" applyAlignment="0" applyProtection="0"/>
    <xf numFmtId="0" fontId="98" fillId="0" borderId="18" applyNumberFormat="0" applyFill="0" applyAlignment="0" applyProtection="0"/>
    <xf numFmtId="0" fontId="99" fillId="0" borderId="19" applyNumberFormat="0" applyFill="0" applyAlignment="0" applyProtection="0"/>
    <xf numFmtId="0" fontId="99" fillId="0" borderId="19" applyNumberFormat="0" applyFill="0" applyAlignment="0" applyProtection="0"/>
    <xf numFmtId="0" fontId="99" fillId="0" borderId="19" applyNumberFormat="0" applyFill="0" applyAlignment="0" applyProtection="0"/>
    <xf numFmtId="0" fontId="99" fillId="0" borderId="19" applyNumberFormat="0" applyFill="0" applyAlignment="0" applyProtection="0"/>
    <xf numFmtId="0" fontId="99" fillId="0" borderId="19" applyNumberFormat="0" applyFill="0" applyAlignment="0" applyProtection="0"/>
    <xf numFmtId="0" fontId="99" fillId="0" borderId="19" applyNumberFormat="0" applyFill="0" applyAlignment="0" applyProtection="0"/>
    <xf numFmtId="0" fontId="99" fillId="0" borderId="19" applyNumberFormat="0" applyFill="0" applyAlignment="0" applyProtection="0"/>
    <xf numFmtId="0" fontId="99" fillId="0" borderId="19" applyNumberFormat="0" applyFill="0" applyAlignment="0" applyProtection="0"/>
    <xf numFmtId="0" fontId="99" fillId="0" borderId="19" applyNumberFormat="0" applyFill="0" applyAlignment="0" applyProtection="0"/>
    <xf numFmtId="0" fontId="99" fillId="0" borderId="19" applyNumberFormat="0" applyFill="0" applyAlignment="0" applyProtection="0"/>
    <xf numFmtId="0" fontId="99" fillId="0" borderId="19" applyNumberFormat="0" applyFill="0" applyAlignment="0" applyProtection="0"/>
    <xf numFmtId="0" fontId="99" fillId="0" borderId="19" applyNumberFormat="0" applyFill="0" applyAlignment="0" applyProtection="0"/>
    <xf numFmtId="0" fontId="99" fillId="0" borderId="19" applyNumberFormat="0" applyFill="0" applyAlignment="0" applyProtection="0"/>
    <xf numFmtId="0" fontId="100" fillId="0" borderId="20" applyNumberFormat="0" applyFill="0" applyAlignment="0" applyProtection="0"/>
    <xf numFmtId="0" fontId="100" fillId="0" borderId="20" applyNumberFormat="0" applyFill="0" applyAlignment="0" applyProtection="0"/>
    <xf numFmtId="0" fontId="100" fillId="0" borderId="20" applyNumberFormat="0" applyFill="0" applyAlignment="0" applyProtection="0"/>
    <xf numFmtId="0" fontId="100" fillId="0" borderId="20" applyNumberFormat="0" applyFill="0" applyAlignment="0" applyProtection="0"/>
    <xf numFmtId="0" fontId="100" fillId="0" borderId="20" applyNumberFormat="0" applyFill="0" applyAlignment="0" applyProtection="0"/>
    <xf numFmtId="0" fontId="100" fillId="0" borderId="20" applyNumberFormat="0" applyFill="0" applyAlignment="0" applyProtection="0"/>
    <xf numFmtId="0" fontId="100" fillId="0" borderId="20" applyNumberFormat="0" applyFill="0" applyAlignment="0" applyProtection="0"/>
    <xf numFmtId="0" fontId="100" fillId="0" borderId="20" applyNumberFormat="0" applyFill="0" applyAlignment="0" applyProtection="0"/>
    <xf numFmtId="0" fontId="100" fillId="0" borderId="20" applyNumberFormat="0" applyFill="0" applyAlignment="0" applyProtection="0"/>
    <xf numFmtId="0" fontId="100" fillId="0" borderId="20" applyNumberFormat="0" applyFill="0" applyAlignment="0" applyProtection="0"/>
    <xf numFmtId="0" fontId="100" fillId="0" borderId="20" applyNumberFormat="0" applyFill="0" applyAlignment="0" applyProtection="0"/>
    <xf numFmtId="0" fontId="100" fillId="0" borderId="20" applyNumberFormat="0" applyFill="0" applyAlignment="0" applyProtection="0"/>
    <xf numFmtId="0" fontId="100" fillId="0" borderId="20" applyNumberFormat="0" applyFill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01" fillId="14" borderId="16" applyNumberFormat="0" applyAlignment="0" applyProtection="0"/>
    <xf numFmtId="0" fontId="101" fillId="14" borderId="16" applyNumberFormat="0" applyAlignment="0" applyProtection="0"/>
    <xf numFmtId="0" fontId="101" fillId="14" borderId="16" applyNumberFormat="0" applyAlignment="0" applyProtection="0"/>
    <xf numFmtId="0" fontId="101" fillId="14" borderId="16" applyNumberFormat="0" applyAlignment="0" applyProtection="0"/>
    <xf numFmtId="0" fontId="101" fillId="14" borderId="16" applyNumberFormat="0" applyAlignment="0" applyProtection="0"/>
    <xf numFmtId="0" fontId="101" fillId="14" borderId="16" applyNumberFormat="0" applyAlignment="0" applyProtection="0"/>
    <xf numFmtId="0" fontId="101" fillId="14" borderId="16" applyNumberFormat="0" applyAlignment="0" applyProtection="0"/>
    <xf numFmtId="0" fontId="101" fillId="14" borderId="16" applyNumberFormat="0" applyAlignment="0" applyProtection="0"/>
    <xf numFmtId="0" fontId="101" fillId="14" borderId="16" applyNumberFormat="0" applyAlignment="0" applyProtection="0"/>
    <xf numFmtId="0" fontId="101" fillId="14" borderId="16" applyNumberFormat="0" applyAlignment="0" applyProtection="0"/>
    <xf numFmtId="0" fontId="101" fillId="14" borderId="16" applyNumberFormat="0" applyAlignment="0" applyProtection="0"/>
    <xf numFmtId="0" fontId="101" fillId="14" borderId="16" applyNumberFormat="0" applyAlignment="0" applyProtection="0"/>
    <xf numFmtId="0" fontId="101" fillId="14" borderId="16" applyNumberFormat="0" applyAlignment="0" applyProtection="0"/>
    <xf numFmtId="0" fontId="102" fillId="0" borderId="21" applyNumberFormat="0" applyFill="0" applyAlignment="0" applyProtection="0"/>
    <xf numFmtId="0" fontId="102" fillId="0" borderId="21" applyNumberFormat="0" applyFill="0" applyAlignment="0" applyProtection="0"/>
    <xf numFmtId="0" fontId="102" fillId="0" borderId="21" applyNumberFormat="0" applyFill="0" applyAlignment="0" applyProtection="0"/>
    <xf numFmtId="0" fontId="102" fillId="0" borderId="21" applyNumberFormat="0" applyFill="0" applyAlignment="0" applyProtection="0"/>
    <xf numFmtId="0" fontId="102" fillId="0" borderId="21" applyNumberFormat="0" applyFill="0" applyAlignment="0" applyProtection="0"/>
    <xf numFmtId="0" fontId="102" fillId="0" borderId="21" applyNumberFormat="0" applyFill="0" applyAlignment="0" applyProtection="0"/>
    <xf numFmtId="0" fontId="102" fillId="0" borderId="21" applyNumberFormat="0" applyFill="0" applyAlignment="0" applyProtection="0"/>
    <xf numFmtId="0" fontId="102" fillId="0" borderId="21" applyNumberFormat="0" applyFill="0" applyAlignment="0" applyProtection="0"/>
    <xf numFmtId="0" fontId="102" fillId="0" borderId="21" applyNumberFormat="0" applyFill="0" applyAlignment="0" applyProtection="0"/>
    <xf numFmtId="0" fontId="102" fillId="0" borderId="21" applyNumberFormat="0" applyFill="0" applyAlignment="0" applyProtection="0"/>
    <xf numFmtId="0" fontId="102" fillId="0" borderId="21" applyNumberFormat="0" applyFill="0" applyAlignment="0" applyProtection="0"/>
    <xf numFmtId="0" fontId="102" fillId="0" borderId="21" applyNumberFormat="0" applyFill="0" applyAlignment="0" applyProtection="0"/>
    <xf numFmtId="0" fontId="102" fillId="0" borderId="21" applyNumberFormat="0" applyFill="0" applyAlignment="0" applyProtection="0"/>
    <xf numFmtId="0" fontId="103" fillId="20" borderId="0" applyNumberFormat="0" applyBorder="0" applyAlignment="0" applyProtection="0"/>
    <xf numFmtId="0" fontId="103" fillId="20" borderId="0" applyNumberFormat="0" applyBorder="0" applyAlignment="0" applyProtection="0"/>
    <xf numFmtId="0" fontId="103" fillId="20" borderId="0" applyNumberFormat="0" applyBorder="0" applyAlignment="0" applyProtection="0"/>
    <xf numFmtId="0" fontId="103" fillId="20" borderId="0" applyNumberFormat="0" applyBorder="0" applyAlignment="0" applyProtection="0"/>
    <xf numFmtId="0" fontId="103" fillId="20" borderId="0" applyNumberFormat="0" applyBorder="0" applyAlignment="0" applyProtection="0"/>
    <xf numFmtId="0" fontId="103" fillId="20" borderId="0" applyNumberFormat="0" applyBorder="0" applyAlignment="0" applyProtection="0"/>
    <xf numFmtId="0" fontId="103" fillId="20" borderId="0" applyNumberFormat="0" applyBorder="0" applyAlignment="0" applyProtection="0"/>
    <xf numFmtId="0" fontId="103" fillId="20" borderId="0" applyNumberFormat="0" applyBorder="0" applyAlignment="0" applyProtection="0"/>
    <xf numFmtId="0" fontId="103" fillId="20" borderId="0" applyNumberFormat="0" applyBorder="0" applyAlignment="0" applyProtection="0"/>
    <xf numFmtId="0" fontId="103" fillId="20" borderId="0" applyNumberFormat="0" applyBorder="0" applyAlignment="0" applyProtection="0"/>
    <xf numFmtId="0" fontId="103" fillId="20" borderId="0" applyNumberFormat="0" applyBorder="0" applyAlignment="0" applyProtection="0"/>
    <xf numFmtId="0" fontId="3" fillId="0" borderId="0"/>
    <xf numFmtId="0" fontId="3" fillId="0" borderId="0"/>
    <xf numFmtId="0" fontId="11" fillId="0" borderId="0"/>
    <xf numFmtId="0" fontId="11" fillId="0" borderId="0"/>
    <xf numFmtId="0" fontId="93" fillId="0" borderId="0"/>
    <xf numFmtId="0" fontId="93" fillId="0" borderId="0"/>
    <xf numFmtId="0" fontId="3" fillId="0" borderId="0"/>
    <xf numFmtId="0" fontId="93" fillId="0" borderId="0"/>
    <xf numFmtId="0" fontId="9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93" fillId="0" borderId="0"/>
    <xf numFmtId="0" fontId="3" fillId="0" borderId="0"/>
    <xf numFmtId="0" fontId="11" fillId="0" borderId="0"/>
    <xf numFmtId="0" fontId="11" fillId="0" borderId="0"/>
    <xf numFmtId="0" fontId="93" fillId="0" borderId="0"/>
    <xf numFmtId="0" fontId="93" fillId="0" borderId="0"/>
    <xf numFmtId="0" fontId="93" fillId="0" borderId="0"/>
    <xf numFmtId="0" fontId="11" fillId="0" borderId="0"/>
    <xf numFmtId="0" fontId="93" fillId="0" borderId="0"/>
    <xf numFmtId="0" fontId="93" fillId="0" borderId="0"/>
    <xf numFmtId="0" fontId="93" fillId="0" borderId="0"/>
    <xf numFmtId="0" fontId="11" fillId="0" borderId="0"/>
    <xf numFmtId="0" fontId="11" fillId="0" borderId="0"/>
    <xf numFmtId="0" fontId="9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3" fillId="0" borderId="0"/>
    <xf numFmtId="0" fontId="93" fillId="0" borderId="0"/>
    <xf numFmtId="0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" fillId="0" borderId="0"/>
    <xf numFmtId="0" fontId="95" fillId="0" borderId="0"/>
    <xf numFmtId="0" fontId="11" fillId="0" borderId="0"/>
    <xf numFmtId="0" fontId="11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7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104" fillId="0" borderId="0"/>
    <xf numFmtId="0" fontId="1" fillId="0" borderId="0"/>
    <xf numFmtId="0" fontId="105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3" fillId="0" borderId="0"/>
    <xf numFmtId="0" fontId="93" fillId="0" borderId="0"/>
    <xf numFmtId="0" fontId="3" fillId="0" borderId="0"/>
    <xf numFmtId="0" fontId="93" fillId="0" borderId="0"/>
    <xf numFmtId="0" fontId="11" fillId="0" borderId="0"/>
    <xf numFmtId="0" fontId="95" fillId="0" borderId="0"/>
    <xf numFmtId="0" fontId="11" fillId="0" borderId="0"/>
    <xf numFmtId="0" fontId="95" fillId="0" borderId="0"/>
    <xf numFmtId="0" fontId="3" fillId="0" borderId="0"/>
    <xf numFmtId="0" fontId="11" fillId="0" borderId="0"/>
    <xf numFmtId="0" fontId="8" fillId="0" borderId="0"/>
    <xf numFmtId="0" fontId="1" fillId="0" borderId="0"/>
    <xf numFmtId="0" fontId="3" fillId="0" borderId="0"/>
    <xf numFmtId="0" fontId="3" fillId="0" borderId="0"/>
    <xf numFmtId="0" fontId="11" fillId="0" borderId="0"/>
    <xf numFmtId="0" fontId="105" fillId="0" borderId="0"/>
    <xf numFmtId="0" fontId="3" fillId="0" borderId="0"/>
    <xf numFmtId="0" fontId="3" fillId="0" borderId="0"/>
    <xf numFmtId="0" fontId="1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17" borderId="22" applyNumberFormat="0" applyFont="0" applyAlignment="0" applyProtection="0"/>
    <xf numFmtId="0" fontId="11" fillId="17" borderId="22" applyNumberFormat="0" applyFont="0" applyAlignment="0" applyProtection="0"/>
    <xf numFmtId="0" fontId="11" fillId="17" borderId="22" applyNumberFormat="0" applyFont="0" applyAlignment="0" applyProtection="0"/>
    <xf numFmtId="0" fontId="11" fillId="17" borderId="22" applyNumberFormat="0" applyFont="0" applyAlignment="0" applyProtection="0"/>
    <xf numFmtId="0" fontId="11" fillId="17" borderId="22" applyNumberFormat="0" applyFont="0" applyAlignment="0" applyProtection="0"/>
    <xf numFmtId="0" fontId="11" fillId="17" borderId="22" applyNumberFormat="0" applyFont="0" applyAlignment="0" applyProtection="0"/>
    <xf numFmtId="0" fontId="11" fillId="17" borderId="22" applyNumberFormat="0" applyFont="0" applyAlignment="0" applyProtection="0"/>
    <xf numFmtId="0" fontId="11" fillId="17" borderId="22" applyNumberFormat="0" applyFont="0" applyAlignment="0" applyProtection="0"/>
    <xf numFmtId="0" fontId="11" fillId="17" borderId="22" applyNumberFormat="0" applyFont="0" applyAlignment="0" applyProtection="0"/>
    <xf numFmtId="0" fontId="11" fillId="17" borderId="22" applyNumberFormat="0" applyFont="0" applyAlignment="0" applyProtection="0"/>
    <xf numFmtId="0" fontId="11" fillId="17" borderId="22" applyNumberFormat="0" applyFont="0" applyAlignment="0" applyProtection="0"/>
    <xf numFmtId="0" fontId="11" fillId="17" borderId="22" applyNumberFormat="0" applyFont="0" applyAlignment="0" applyProtection="0"/>
    <xf numFmtId="0" fontId="11" fillId="17" borderId="22" applyNumberFormat="0" applyFont="0" applyAlignment="0" applyProtection="0"/>
    <xf numFmtId="0" fontId="106" fillId="29" borderId="23" applyNumberFormat="0" applyAlignment="0" applyProtection="0"/>
    <xf numFmtId="0" fontId="106" fillId="29" borderId="23" applyNumberFormat="0" applyAlignment="0" applyProtection="0"/>
    <xf numFmtId="0" fontId="106" fillId="29" borderId="23" applyNumberFormat="0" applyAlignment="0" applyProtection="0"/>
    <xf numFmtId="0" fontId="106" fillId="29" borderId="23" applyNumberFormat="0" applyAlignment="0" applyProtection="0"/>
    <xf numFmtId="0" fontId="106" fillId="29" borderId="23" applyNumberFormat="0" applyAlignment="0" applyProtection="0"/>
    <xf numFmtId="0" fontId="106" fillId="29" borderId="23" applyNumberFormat="0" applyAlignment="0" applyProtection="0"/>
    <xf numFmtId="0" fontId="106" fillId="29" borderId="23" applyNumberFormat="0" applyAlignment="0" applyProtection="0"/>
    <xf numFmtId="0" fontId="106" fillId="29" borderId="23" applyNumberFormat="0" applyAlignment="0" applyProtection="0"/>
    <xf numFmtId="0" fontId="106" fillId="29" borderId="23" applyNumberFormat="0" applyAlignment="0" applyProtection="0"/>
    <xf numFmtId="0" fontId="106" fillId="29" borderId="23" applyNumberFormat="0" applyAlignment="0" applyProtection="0"/>
    <xf numFmtId="0" fontId="106" fillId="29" borderId="23" applyNumberFormat="0" applyAlignment="0" applyProtection="0"/>
    <xf numFmtId="0" fontId="106" fillId="29" borderId="23" applyNumberFormat="0" applyAlignment="0" applyProtection="0"/>
    <xf numFmtId="0" fontId="106" fillId="29" borderId="23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107" fillId="0" borderId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69" fillId="0" borderId="24" applyNumberFormat="0" applyFill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31" borderId="0" applyNumberFormat="0" applyBorder="0" applyAlignment="0" applyProtection="0"/>
    <xf numFmtId="0" fontId="110" fillId="25" borderId="0" applyNumberFormat="0" applyBorder="0" applyAlignment="0" applyProtection="0"/>
    <xf numFmtId="0" fontId="110" fillId="19" borderId="0" applyNumberFormat="0" applyBorder="0" applyAlignment="0" applyProtection="0"/>
    <xf numFmtId="0" fontId="110" fillId="32" borderId="0" applyNumberFormat="0" applyBorder="0" applyAlignment="0" applyProtection="0"/>
    <xf numFmtId="0" fontId="110" fillId="23" borderId="0" applyNumberFormat="0" applyBorder="0" applyAlignment="0" applyProtection="0"/>
    <xf numFmtId="0" fontId="110" fillId="27" borderId="0" applyNumberFormat="0" applyBorder="0" applyAlignment="0" applyProtection="0"/>
    <xf numFmtId="0" fontId="112" fillId="20" borderId="16" applyNumberFormat="0" applyAlignment="0" applyProtection="0"/>
    <xf numFmtId="0" fontId="113" fillId="33" borderId="23" applyNumberFormat="0" applyAlignment="0" applyProtection="0"/>
    <xf numFmtId="0" fontId="114" fillId="33" borderId="16" applyNumberFormat="0" applyAlignment="0" applyProtection="0"/>
    <xf numFmtId="0" fontId="115" fillId="0" borderId="25" applyNumberFormat="0" applyFill="0" applyAlignment="0" applyProtection="0"/>
    <xf numFmtId="0" fontId="116" fillId="0" borderId="26" applyNumberFormat="0" applyFill="0" applyAlignment="0" applyProtection="0"/>
    <xf numFmtId="0" fontId="117" fillId="0" borderId="27" applyNumberFormat="0" applyFill="0" applyAlignment="0" applyProtection="0"/>
    <xf numFmtId="0" fontId="117" fillId="0" borderId="0" applyNumberFormat="0" applyFill="0" applyBorder="0" applyAlignment="0" applyProtection="0"/>
    <xf numFmtId="0" fontId="118" fillId="0" borderId="28" applyNumberFormat="0" applyFill="0" applyAlignment="0" applyProtection="0"/>
    <xf numFmtId="0" fontId="119" fillId="30" borderId="17" applyNumberFormat="0" applyAlignment="0" applyProtection="0"/>
    <xf numFmtId="0" fontId="120" fillId="0" borderId="0" applyNumberFormat="0" applyFill="0" applyBorder="0" applyAlignment="0" applyProtection="0"/>
    <xf numFmtId="0" fontId="12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95" fillId="0" borderId="0"/>
    <xf numFmtId="0" fontId="71" fillId="0" borderId="0"/>
    <xf numFmtId="0" fontId="71" fillId="0" borderId="0"/>
    <xf numFmtId="0" fontId="11" fillId="0" borderId="0"/>
    <xf numFmtId="0" fontId="11" fillId="0" borderId="0"/>
    <xf numFmtId="0" fontId="126" fillId="8" borderId="0" applyNumberFormat="0" applyBorder="0" applyAlignment="0" applyProtection="0"/>
    <xf numFmtId="0" fontId="122" fillId="0" borderId="0" applyNumberFormat="0" applyFill="0" applyBorder="0" applyAlignment="0" applyProtection="0"/>
    <xf numFmtId="0" fontId="3" fillId="17" borderId="22" applyNumberFormat="0" applyFont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3" fillId="0" borderId="29" applyNumberFormat="0" applyFill="0" applyAlignment="0" applyProtection="0"/>
    <xf numFmtId="0" fontId="123" fillId="0" borderId="0" applyNumberFormat="0" applyFill="0" applyBorder="0" applyAlignment="0" applyProtection="0"/>
    <xf numFmtId="17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69" fontId="4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124" fillId="13" borderId="0" applyNumberFormat="0" applyBorder="0" applyAlignment="0" applyProtection="0"/>
    <xf numFmtId="0" fontId="71" fillId="0" borderId="0"/>
    <xf numFmtId="43" fontId="1" fillId="0" borderId="0" applyFont="0" applyFill="0" applyBorder="0" applyAlignment="0" applyProtection="0"/>
    <xf numFmtId="169" fontId="47" fillId="0" borderId="0" applyFont="0" applyFill="0" applyBorder="0" applyAlignment="0" applyProtection="0"/>
    <xf numFmtId="0" fontId="71" fillId="0" borderId="0"/>
    <xf numFmtId="0" fontId="47" fillId="0" borderId="0"/>
    <xf numFmtId="0" fontId="127" fillId="0" borderId="0"/>
    <xf numFmtId="0" fontId="71" fillId="0" borderId="0"/>
    <xf numFmtId="0" fontId="71" fillId="0" borderId="0"/>
    <xf numFmtId="0" fontId="47" fillId="0" borderId="0"/>
    <xf numFmtId="0" fontId="133" fillId="8" borderId="0" applyNumberFormat="0" applyBorder="0" applyAlignment="0" applyProtection="0"/>
  </cellStyleXfs>
  <cellXfs count="939">
    <xf numFmtId="0" fontId="0" fillId="0" borderId="0" xfId="0"/>
    <xf numFmtId="2" fontId="5" fillId="2" borderId="0" xfId="2" applyNumberFormat="1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5" fillId="2" borderId="0" xfId="3" applyFont="1" applyFill="1" applyAlignment="1">
      <alignment horizontal="left"/>
    </xf>
    <xf numFmtId="0" fontId="5" fillId="2" borderId="0" xfId="3" applyFont="1" applyFill="1"/>
    <xf numFmtId="2" fontId="7" fillId="2" borderId="1" xfId="0" applyNumberFormat="1" applyFont="1" applyFill="1" applyBorder="1" applyAlignment="1">
      <alignment horizontal="center" vertical="center"/>
    </xf>
    <xf numFmtId="0" fontId="5" fillId="2" borderId="1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/>
    </xf>
    <xf numFmtId="2" fontId="5" fillId="2" borderId="1" xfId="5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2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ont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34" fillId="0" borderId="0" xfId="0" applyFont="1" applyFill="1"/>
    <xf numFmtId="0" fontId="35" fillId="0" borderId="0" xfId="0" applyFont="1" applyFill="1"/>
    <xf numFmtId="0" fontId="36" fillId="0" borderId="0" xfId="0" applyFont="1" applyFill="1" applyAlignment="1">
      <alignment horizontal="right"/>
    </xf>
    <xf numFmtId="0" fontId="37" fillId="0" borderId="0" xfId="0" applyFont="1" applyFill="1"/>
    <xf numFmtId="0" fontId="37" fillId="0" borderId="0" xfId="0" applyFont="1" applyFill="1" applyAlignment="1">
      <alignment horizontal="center"/>
    </xf>
    <xf numFmtId="0" fontId="38" fillId="0" borderId="0" xfId="0" applyFont="1" applyFill="1"/>
    <xf numFmtId="0" fontId="37" fillId="0" borderId="0" xfId="0" applyFont="1"/>
    <xf numFmtId="0" fontId="38" fillId="0" borderId="0" xfId="0" applyFont="1"/>
    <xf numFmtId="0" fontId="3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6" fillId="4" borderId="0" xfId="17" applyFont="1" applyFill="1" applyAlignment="1">
      <alignment vertical="center" wrapText="1"/>
    </xf>
    <xf numFmtId="0" fontId="5" fillId="2" borderId="0" xfId="17" applyFont="1" applyFill="1" applyBorder="1" applyAlignment="1">
      <alignment horizontal="center"/>
    </xf>
    <xf numFmtId="0" fontId="5" fillId="4" borderId="0" xfId="17" applyFont="1" applyFill="1" applyBorder="1" applyAlignment="1">
      <alignment horizontal="center"/>
    </xf>
    <xf numFmtId="0" fontId="5" fillId="0" borderId="0" xfId="17" applyFont="1" applyBorder="1" applyAlignment="1">
      <alignment horizontal="center"/>
    </xf>
    <xf numFmtId="0" fontId="5" fillId="0" borderId="0" xfId="17" applyFont="1" applyAlignment="1">
      <alignment horizontal="center"/>
    </xf>
    <xf numFmtId="0" fontId="5" fillId="0" borderId="0" xfId="2" applyFont="1" applyAlignment="1">
      <alignment horizontal="center"/>
    </xf>
    <xf numFmtId="0" fontId="40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14" fillId="0" borderId="0" xfId="2" applyFont="1" applyAlignment="1">
      <alignment horizontal="left"/>
    </xf>
    <xf numFmtId="0" fontId="14" fillId="0" borderId="0" xfId="2" applyFont="1" applyAlignment="1">
      <alignment horizontal="center"/>
    </xf>
    <xf numFmtId="0" fontId="14" fillId="0" borderId="0" xfId="3" applyFont="1" applyAlignment="1">
      <alignment horizontal="center"/>
    </xf>
    <xf numFmtId="0" fontId="14" fillId="0" borderId="0" xfId="3" applyFont="1"/>
    <xf numFmtId="0" fontId="14" fillId="2" borderId="0" xfId="3" applyFont="1" applyFill="1"/>
    <xf numFmtId="0" fontId="5" fillId="0" borderId="0" xfId="4" applyFont="1" applyAlignment="1">
      <alignment horizontal="right"/>
    </xf>
    <xf numFmtId="165" fontId="41" fillId="0" borderId="0" xfId="4" applyNumberFormat="1" applyFont="1" applyAlignment="1">
      <alignment horizontal="center"/>
    </xf>
    <xf numFmtId="0" fontId="5" fillId="0" borderId="0" xfId="4" applyFont="1" applyAlignment="1">
      <alignment horizontal="center"/>
    </xf>
    <xf numFmtId="0" fontId="14" fillId="0" borderId="0" xfId="3" applyFont="1" applyBorder="1" applyAlignment="1">
      <alignment horizontal="center"/>
    </xf>
    <xf numFmtId="0" fontId="14" fillId="0" borderId="0" xfId="3" applyFont="1" applyBorder="1"/>
    <xf numFmtId="0" fontId="5" fillId="0" borderId="2" xfId="2" applyFont="1" applyBorder="1" applyAlignment="1">
      <alignment horizontal="center"/>
    </xf>
    <xf numFmtId="0" fontId="14" fillId="2" borderId="6" xfId="3" applyFont="1" applyFill="1" applyBorder="1"/>
    <xf numFmtId="0" fontId="14" fillId="0" borderId="4" xfId="3" applyFont="1" applyBorder="1" applyAlignment="1">
      <alignment horizontal="center"/>
    </xf>
    <xf numFmtId="0" fontId="14" fillId="0" borderId="3" xfId="3" applyFont="1" applyBorder="1" applyAlignment="1">
      <alignment horizontal="center"/>
    </xf>
    <xf numFmtId="0" fontId="14" fillId="0" borderId="10" xfId="3" applyFont="1" applyBorder="1"/>
    <xf numFmtId="0" fontId="14" fillId="0" borderId="15" xfId="3" applyFont="1" applyBorder="1" applyAlignment="1">
      <alignment horizontal="center"/>
    </xf>
    <xf numFmtId="0" fontId="14" fillId="0" borderId="0" xfId="3" applyFont="1" applyAlignment="1">
      <alignment horizontal="left"/>
    </xf>
    <xf numFmtId="0" fontId="14" fillId="0" borderId="5" xfId="3" applyFont="1" applyBorder="1"/>
    <xf numFmtId="0" fontId="14" fillId="0" borderId="3" xfId="3" applyFont="1" applyBorder="1"/>
    <xf numFmtId="0" fontId="14" fillId="2" borderId="14" xfId="3" applyFont="1" applyFill="1" applyBorder="1"/>
    <xf numFmtId="0" fontId="14" fillId="0" borderId="10" xfId="3" applyFont="1" applyBorder="1" applyAlignment="1">
      <alignment horizontal="center"/>
    </xf>
    <xf numFmtId="0" fontId="15" fillId="0" borderId="0" xfId="3" applyFont="1" applyAlignment="1">
      <alignment horizontal="center"/>
    </xf>
    <xf numFmtId="0" fontId="14" fillId="0" borderId="7" xfId="3" applyFont="1" applyBorder="1"/>
    <xf numFmtId="0" fontId="14" fillId="0" borderId="8" xfId="3" applyFont="1" applyBorder="1" applyAlignment="1">
      <alignment horizontal="center"/>
    </xf>
    <xf numFmtId="0" fontId="14" fillId="0" borderId="9" xfId="3" applyFont="1" applyBorder="1"/>
    <xf numFmtId="0" fontId="14" fillId="0" borderId="8" xfId="3" applyFont="1" applyBorder="1"/>
    <xf numFmtId="0" fontId="14" fillId="2" borderId="8" xfId="3" applyFont="1" applyFill="1" applyBorder="1"/>
    <xf numFmtId="0" fontId="14" fillId="0" borderId="2" xfId="3" applyFont="1" applyBorder="1"/>
    <xf numFmtId="0" fontId="14" fillId="2" borderId="14" xfId="3" applyFont="1" applyFill="1" applyBorder="1" applyAlignment="1">
      <alignment horizontal="center"/>
    </xf>
    <xf numFmtId="0" fontId="17" fillId="0" borderId="10" xfId="3" applyFont="1" applyBorder="1" applyAlignment="1">
      <alignment horizontal="center"/>
    </xf>
    <xf numFmtId="0" fontId="14" fillId="2" borderId="10" xfId="3" applyFont="1" applyFill="1" applyBorder="1" applyAlignment="1">
      <alignment horizontal="center"/>
    </xf>
    <xf numFmtId="0" fontId="14" fillId="0" borderId="7" xfId="3" applyFont="1" applyBorder="1" applyAlignment="1">
      <alignment horizontal="center"/>
    </xf>
    <xf numFmtId="0" fontId="14" fillId="0" borderId="2" xfId="3" applyFont="1" applyBorder="1" applyAlignment="1">
      <alignment horizontal="center"/>
    </xf>
    <xf numFmtId="0" fontId="14" fillId="2" borderId="7" xfId="3" applyFont="1" applyFill="1" applyBorder="1" applyAlignment="1">
      <alignment horizontal="center"/>
    </xf>
    <xf numFmtId="0" fontId="14" fillId="2" borderId="12" xfId="3" applyFont="1" applyFill="1" applyBorder="1" applyAlignment="1">
      <alignment horizontal="center"/>
    </xf>
    <xf numFmtId="0" fontId="14" fillId="0" borderId="1" xfId="3" applyFont="1" applyBorder="1" applyAlignment="1">
      <alignment horizontal="center"/>
    </xf>
    <xf numFmtId="0" fontId="14" fillId="0" borderId="11" xfId="3" applyFont="1" applyBorder="1" applyAlignment="1">
      <alignment horizontal="center"/>
    </xf>
    <xf numFmtId="0" fontId="14" fillId="0" borderId="12" xfId="3" applyFont="1" applyBorder="1" applyAlignment="1">
      <alignment horizontal="center"/>
    </xf>
    <xf numFmtId="0" fontId="14" fillId="0" borderId="13" xfId="3" applyFont="1" applyBorder="1" applyAlignment="1">
      <alignment horizontal="center"/>
    </xf>
    <xf numFmtId="0" fontId="14" fillId="2" borderId="1" xfId="3" applyFont="1" applyFill="1" applyBorder="1" applyAlignment="1">
      <alignment horizontal="center"/>
    </xf>
    <xf numFmtId="0" fontId="15" fillId="2" borderId="15" xfId="5" applyFont="1" applyFill="1" applyBorder="1" applyAlignment="1">
      <alignment horizontal="center" vertical="center" wrapText="1"/>
    </xf>
    <xf numFmtId="0" fontId="15" fillId="0" borderId="0" xfId="5" applyFont="1" applyAlignment="1">
      <alignment horizontal="center" vertical="center" wrapText="1"/>
    </xf>
    <xf numFmtId="0" fontId="15" fillId="0" borderId="10" xfId="5" applyFont="1" applyBorder="1" applyAlignment="1">
      <alignment horizontal="center" vertical="top" wrapText="1"/>
    </xf>
    <xf numFmtId="0" fontId="15" fillId="0" borderId="10" xfId="5" applyFont="1" applyBorder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0" xfId="3" applyFont="1" applyBorder="1" applyAlignment="1">
      <alignment horizontal="center" vertical="center" wrapText="1"/>
    </xf>
    <xf numFmtId="0" fontId="15" fillId="2" borderId="10" xfId="3" applyFont="1" applyFill="1" applyBorder="1" applyAlignment="1">
      <alignment horizontal="center" vertical="center" wrapText="1"/>
    </xf>
    <xf numFmtId="2" fontId="15" fillId="0" borderId="10" xfId="5" applyNumberFormat="1" applyFont="1" applyBorder="1" applyAlignment="1">
      <alignment horizontal="center" vertical="center" wrapText="1"/>
    </xf>
    <xf numFmtId="0" fontId="15" fillId="0" borderId="0" xfId="5" applyFont="1" applyBorder="1" applyAlignment="1">
      <alignment horizontal="center" vertical="center" wrapText="1"/>
    </xf>
    <xf numFmtId="0" fontId="15" fillId="2" borderId="10" xfId="5" applyFont="1" applyFill="1" applyBorder="1" applyAlignment="1">
      <alignment horizontal="center"/>
    </xf>
    <xf numFmtId="0" fontId="15" fillId="0" borderId="10" xfId="5" applyFont="1" applyBorder="1" applyAlignment="1">
      <alignment horizontal="center"/>
    </xf>
    <xf numFmtId="164" fontId="15" fillId="0" borderId="10" xfId="5" applyNumberFormat="1" applyFont="1" applyBorder="1" applyAlignment="1">
      <alignment horizontal="center"/>
    </xf>
    <xf numFmtId="164" fontId="15" fillId="0" borderId="0" xfId="5" applyNumberFormat="1" applyFont="1" applyAlignment="1">
      <alignment horizontal="center"/>
    </xf>
    <xf numFmtId="2" fontId="15" fillId="0" borderId="10" xfId="5" applyNumberFormat="1" applyFont="1" applyBorder="1" applyAlignment="1">
      <alignment horizontal="center"/>
    </xf>
    <xf numFmtId="2" fontId="15" fillId="0" borderId="0" xfId="5" applyNumberFormat="1" applyFont="1" applyBorder="1" applyAlignment="1">
      <alignment horizontal="center"/>
    </xf>
    <xf numFmtId="0" fontId="15" fillId="2" borderId="10" xfId="3" applyFont="1" applyFill="1" applyBorder="1" applyAlignment="1">
      <alignment horizontal="center"/>
    </xf>
    <xf numFmtId="0" fontId="15" fillId="0" borderId="0" xfId="3" applyFont="1" applyBorder="1" applyAlignment="1">
      <alignment horizontal="center"/>
    </xf>
    <xf numFmtId="0" fontId="15" fillId="0" borderId="10" xfId="3" applyFont="1" applyBorder="1" applyAlignment="1">
      <alignment horizontal="center"/>
    </xf>
    <xf numFmtId="0" fontId="15" fillId="0" borderId="0" xfId="5" applyFont="1" applyAlignment="1">
      <alignment horizontal="center"/>
    </xf>
    <xf numFmtId="0" fontId="15" fillId="2" borderId="15" xfId="5" applyFont="1" applyFill="1" applyBorder="1" applyAlignment="1">
      <alignment horizontal="center"/>
    </xf>
    <xf numFmtId="0" fontId="15" fillId="2" borderId="0" xfId="5" applyFont="1" applyFill="1" applyAlignment="1">
      <alignment horizontal="center"/>
    </xf>
    <xf numFmtId="164" fontId="15" fillId="2" borderId="0" xfId="5" applyNumberFormat="1" applyFont="1" applyFill="1" applyAlignment="1">
      <alignment horizontal="center"/>
    </xf>
    <xf numFmtId="1" fontId="15" fillId="2" borderId="10" xfId="5" applyNumberFormat="1" applyFont="1" applyFill="1" applyBorder="1" applyAlignment="1">
      <alignment horizontal="center"/>
    </xf>
    <xf numFmtId="2" fontId="15" fillId="2" borderId="10" xfId="5" applyNumberFormat="1" applyFont="1" applyFill="1" applyBorder="1" applyAlignment="1">
      <alignment horizontal="center"/>
    </xf>
    <xf numFmtId="2" fontId="15" fillId="2" borderId="0" xfId="5" applyNumberFormat="1" applyFont="1" applyFill="1" applyBorder="1" applyAlignment="1">
      <alignment horizontal="center"/>
    </xf>
    <xf numFmtId="0" fontId="15" fillId="2" borderId="0" xfId="3" applyFont="1" applyFill="1" applyBorder="1" applyAlignment="1">
      <alignment horizontal="center"/>
    </xf>
    <xf numFmtId="0" fontId="15" fillId="0" borderId="6" xfId="5" applyFont="1" applyBorder="1" applyAlignment="1">
      <alignment horizontal="center" vertical="center" wrapText="1"/>
    </xf>
    <xf numFmtId="0" fontId="15" fillId="0" borderId="4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0" fontId="16" fillId="0" borderId="3" xfId="5" applyFont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2" fontId="15" fillId="2" borderId="4" xfId="5" applyNumberFormat="1" applyFont="1" applyFill="1" applyBorder="1" applyAlignment="1">
      <alignment horizontal="center" vertical="center" wrapText="1"/>
    </xf>
    <xf numFmtId="0" fontId="15" fillId="0" borderId="3" xfId="5" applyFont="1" applyBorder="1" applyAlignment="1">
      <alignment horizontal="center" vertical="center" wrapText="1"/>
    </xf>
    <xf numFmtId="1" fontId="15" fillId="0" borderId="4" xfId="5" applyNumberFormat="1" applyFont="1" applyBorder="1" applyAlignment="1">
      <alignment horizontal="center" vertical="center" wrapText="1"/>
    </xf>
    <xf numFmtId="164" fontId="15" fillId="0" borderId="0" xfId="5" applyNumberFormat="1" applyFont="1" applyBorder="1" applyAlignment="1">
      <alignment horizontal="center"/>
    </xf>
    <xf numFmtId="165" fontId="15" fillId="0" borderId="10" xfId="5" applyNumberFormat="1" applyFont="1" applyBorder="1" applyAlignment="1">
      <alignment horizontal="center"/>
    </xf>
    <xf numFmtId="0" fontId="15" fillId="0" borderId="0" xfId="5" applyFont="1" applyBorder="1" applyAlignment="1">
      <alignment horizontal="center"/>
    </xf>
    <xf numFmtId="0" fontId="10" fillId="0" borderId="10" xfId="5" applyFont="1" applyBorder="1" applyAlignment="1">
      <alignment horizontal="center" wrapText="1"/>
    </xf>
    <xf numFmtId="2" fontId="15" fillId="0" borderId="0" xfId="3" applyNumberFormat="1" applyFont="1" applyBorder="1" applyAlignment="1">
      <alignment horizontal="center"/>
    </xf>
    <xf numFmtId="2" fontId="15" fillId="0" borderId="10" xfId="3" applyNumberFormat="1" applyFont="1" applyBorder="1" applyAlignment="1">
      <alignment horizontal="center"/>
    </xf>
    <xf numFmtId="0" fontId="15" fillId="0" borderId="0" xfId="5" applyFont="1"/>
    <xf numFmtId="0" fontId="15" fillId="2" borderId="9" xfId="5" applyFont="1" applyFill="1" applyBorder="1" applyAlignment="1">
      <alignment horizontal="center"/>
    </xf>
    <xf numFmtId="0" fontId="15" fillId="0" borderId="8" xfId="5" applyFont="1" applyBorder="1" applyAlignment="1">
      <alignment horizontal="center"/>
    </xf>
    <xf numFmtId="0" fontId="15" fillId="0" borderId="7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164" fontId="15" fillId="0" borderId="2" xfId="5" applyNumberFormat="1" applyFont="1" applyBorder="1" applyAlignment="1">
      <alignment horizontal="center"/>
    </xf>
    <xf numFmtId="0" fontId="15" fillId="0" borderId="7" xfId="3" applyFont="1" applyBorder="1" applyAlignment="1">
      <alignment horizontal="center"/>
    </xf>
    <xf numFmtId="0" fontId="15" fillId="0" borderId="2" xfId="3" applyFont="1" applyBorder="1" applyAlignment="1">
      <alignment horizontal="center"/>
    </xf>
    <xf numFmtId="0" fontId="15" fillId="2" borderId="7" xfId="5" applyFont="1" applyFill="1" applyBorder="1" applyAlignment="1">
      <alignment horizontal="center"/>
    </xf>
    <xf numFmtId="1" fontId="15" fillId="0" borderId="7" xfId="5" applyNumberFormat="1" applyFont="1" applyBorder="1" applyAlignment="1">
      <alignment horizontal="center"/>
    </xf>
    <xf numFmtId="0" fontId="15" fillId="2" borderId="1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5" fillId="2" borderId="1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" fontId="15" fillId="0" borderId="10" xfId="0" applyNumberFormat="1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164" fontId="15" fillId="0" borderId="10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2" fontId="15" fillId="0" borderId="10" xfId="0" applyNumberFormat="1" applyFont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165" fontId="15" fillId="0" borderId="1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0" borderId="2" xfId="0" applyNumberFormat="1" applyFon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0" borderId="7" xfId="0" applyNumberFormat="1" applyFont="1" applyBorder="1" applyAlignment="1">
      <alignment horizontal="center"/>
    </xf>
    <xf numFmtId="0" fontId="15" fillId="2" borderId="9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wrapText="1"/>
    </xf>
    <xf numFmtId="0" fontId="15" fillId="2" borderId="1" xfId="7" applyFont="1" applyFill="1" applyBorder="1" applyAlignment="1">
      <alignment horizontal="center"/>
    </xf>
    <xf numFmtId="0" fontId="15" fillId="0" borderId="1" xfId="7" applyFont="1" applyBorder="1" applyAlignment="1">
      <alignment horizontal="center"/>
    </xf>
    <xf numFmtId="0" fontId="16" fillId="0" borderId="1" xfId="7" applyFont="1" applyBorder="1" applyAlignment="1">
      <alignment horizontal="center"/>
    </xf>
    <xf numFmtId="0" fontId="15" fillId="0" borderId="11" xfId="7" applyFont="1" applyBorder="1" applyAlignment="1">
      <alignment horizontal="center"/>
    </xf>
    <xf numFmtId="164" fontId="15" fillId="0" borderId="1" xfId="7" applyNumberFormat="1" applyFont="1" applyBorder="1" applyAlignment="1">
      <alignment horizontal="center"/>
    </xf>
    <xf numFmtId="164" fontId="15" fillId="0" borderId="11" xfId="7" applyNumberFormat="1" applyFont="1" applyBorder="1" applyAlignment="1">
      <alignment horizontal="center"/>
    </xf>
    <xf numFmtId="2" fontId="15" fillId="0" borderId="1" xfId="7" applyNumberFormat="1" applyFont="1" applyBorder="1" applyAlignment="1">
      <alignment horizontal="center"/>
    </xf>
    <xf numFmtId="2" fontId="16" fillId="0" borderId="1" xfId="7" applyNumberFormat="1" applyFont="1" applyBorder="1" applyAlignment="1">
      <alignment horizontal="center"/>
    </xf>
    <xf numFmtId="2" fontId="15" fillId="2" borderId="1" xfId="7" applyNumberFormat="1" applyFont="1" applyFill="1" applyBorder="1" applyAlignment="1">
      <alignment horizontal="center"/>
    </xf>
    <xf numFmtId="2" fontId="15" fillId="0" borderId="1" xfId="3" applyNumberFormat="1" applyFont="1" applyBorder="1" applyAlignment="1">
      <alignment horizontal="center"/>
    </xf>
    <xf numFmtId="0" fontId="15" fillId="0" borderId="0" xfId="7" applyFont="1"/>
    <xf numFmtId="0" fontId="43" fillId="2" borderId="1" xfId="2" applyFont="1" applyFill="1" applyBorder="1" applyAlignment="1">
      <alignment horizontal="center"/>
    </xf>
    <xf numFmtId="0" fontId="43" fillId="0" borderId="1" xfId="2" applyFont="1" applyBorder="1" applyAlignment="1">
      <alignment horizontal="center"/>
    </xf>
    <xf numFmtId="9" fontId="43" fillId="0" borderId="1" xfId="8" applyFont="1" applyBorder="1" applyAlignment="1">
      <alignment horizontal="center"/>
    </xf>
    <xf numFmtId="164" fontId="43" fillId="0" borderId="1" xfId="2" applyNumberFormat="1" applyFont="1" applyBorder="1" applyAlignment="1">
      <alignment horizontal="center"/>
    </xf>
    <xf numFmtId="2" fontId="43" fillId="0" borderId="1" xfId="2" applyNumberFormat="1" applyFont="1" applyBorder="1" applyAlignment="1">
      <alignment horizontal="center"/>
    </xf>
    <xf numFmtId="2" fontId="16" fillId="0" borderId="1" xfId="2" applyNumberFormat="1" applyFont="1" applyBorder="1" applyAlignment="1">
      <alignment horizontal="center"/>
    </xf>
    <xf numFmtId="2" fontId="16" fillId="2" borderId="1" xfId="2" applyNumberFormat="1" applyFont="1" applyFill="1" applyBorder="1" applyAlignment="1">
      <alignment horizontal="center"/>
    </xf>
    <xf numFmtId="0" fontId="5" fillId="2" borderId="0" xfId="9" applyFont="1" applyFill="1" applyAlignment="1">
      <alignment horizontal="center"/>
    </xf>
    <xf numFmtId="0" fontId="5" fillId="0" borderId="0" xfId="9" applyFont="1"/>
    <xf numFmtId="0" fontId="5" fillId="2" borderId="0" xfId="9" applyFont="1" applyFill="1"/>
    <xf numFmtId="0" fontId="5" fillId="0" borderId="0" xfId="18" applyFont="1"/>
    <xf numFmtId="0" fontId="5" fillId="0" borderId="0" xfId="2" applyFont="1" applyBorder="1"/>
    <xf numFmtId="0" fontId="15" fillId="0" borderId="0" xfId="2" applyFont="1" applyBorder="1" applyAlignment="1">
      <alignment horizontal="center"/>
    </xf>
    <xf numFmtId="0" fontId="15" fillId="2" borderId="0" xfId="2" applyFont="1" applyFill="1" applyBorder="1" applyAlignment="1">
      <alignment horizontal="center"/>
    </xf>
    <xf numFmtId="164" fontId="15" fillId="0" borderId="0" xfId="2" applyNumberFormat="1" applyFont="1" applyBorder="1" applyAlignment="1">
      <alignment horizontal="center"/>
    </xf>
    <xf numFmtId="2" fontId="15" fillId="0" borderId="0" xfId="2" applyNumberFormat="1" applyFont="1" applyBorder="1" applyAlignment="1">
      <alignment horizontal="center"/>
    </xf>
    <xf numFmtId="1" fontId="15" fillId="0" borderId="0" xfId="2" applyNumberFormat="1" applyFont="1" applyBorder="1" applyAlignment="1">
      <alignment horizontal="center"/>
    </xf>
    <xf numFmtId="164" fontId="14" fillId="0" borderId="0" xfId="2" applyNumberFormat="1" applyFont="1" applyBorder="1" applyAlignment="1">
      <alignment horizontal="center"/>
    </xf>
    <xf numFmtId="168" fontId="15" fillId="0" borderId="0" xfId="2" applyNumberFormat="1" applyFont="1" applyBorder="1" applyAlignment="1">
      <alignment horizontal="center"/>
    </xf>
    <xf numFmtId="165" fontId="15" fillId="0" borderId="0" xfId="2" applyNumberFormat="1" applyFont="1" applyBorder="1" applyAlignment="1">
      <alignment horizontal="center"/>
    </xf>
    <xf numFmtId="0" fontId="15" fillId="0" borderId="0" xfId="2" applyFont="1" applyBorder="1" applyAlignment="1">
      <alignment horizontal="center" wrapText="1"/>
    </xf>
    <xf numFmtId="14" fontId="15" fillId="0" borderId="0" xfId="2" applyNumberFormat="1" applyFont="1" applyBorder="1" applyAlignment="1">
      <alignment horizontal="center"/>
    </xf>
    <xf numFmtId="0" fontId="14" fillId="0" borderId="0" xfId="2" applyFont="1" applyBorder="1" applyAlignment="1">
      <alignment horizontal="center"/>
    </xf>
    <xf numFmtId="0" fontId="14" fillId="2" borderId="0" xfId="3" applyFont="1" applyFill="1" applyBorder="1" applyAlignment="1">
      <alignment horizontal="center"/>
    </xf>
    <xf numFmtId="1" fontId="15" fillId="0" borderId="0" xfId="3" applyNumberFormat="1" applyFont="1" applyBorder="1" applyAlignment="1">
      <alignment horizontal="center"/>
    </xf>
    <xf numFmtId="165" fontId="5" fillId="2" borderId="0" xfId="2" applyNumberFormat="1" applyFont="1" applyFill="1" applyBorder="1" applyAlignment="1">
      <alignment horizontal="center"/>
    </xf>
    <xf numFmtId="166" fontId="15" fillId="0" borderId="0" xfId="2" applyNumberFormat="1" applyFont="1" applyBorder="1" applyAlignment="1">
      <alignment horizontal="center"/>
    </xf>
    <xf numFmtId="2" fontId="15" fillId="2" borderId="0" xfId="2" applyNumberFormat="1" applyFont="1" applyFill="1" applyBorder="1" applyAlignment="1">
      <alignment horizontal="center"/>
    </xf>
    <xf numFmtId="165" fontId="15" fillId="2" borderId="0" xfId="3" applyNumberFormat="1" applyFont="1" applyFill="1" applyBorder="1" applyAlignment="1">
      <alignment horizontal="center"/>
    </xf>
    <xf numFmtId="1" fontId="14" fillId="0" borderId="0" xfId="2" applyNumberFormat="1" applyFont="1" applyBorder="1" applyAlignment="1">
      <alignment horizontal="center"/>
    </xf>
    <xf numFmtId="1" fontId="14" fillId="0" borderId="0" xfId="3" applyNumberFormat="1" applyFont="1" applyBorder="1" applyAlignment="1">
      <alignment horizontal="center"/>
    </xf>
    <xf numFmtId="0" fontId="0" fillId="0" borderId="1" xfId="0" applyFont="1" applyBorder="1"/>
    <xf numFmtId="0" fontId="9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/>
    <xf numFmtId="0" fontId="44" fillId="0" borderId="1" xfId="0" applyFont="1" applyFill="1" applyBorder="1" applyAlignment="1">
      <alignment vertical="center" wrapText="1"/>
    </xf>
    <xf numFmtId="0" fontId="5" fillId="2" borderId="0" xfId="2" applyFont="1" applyFill="1" applyAlignment="1">
      <alignment horizontal="center"/>
    </xf>
    <xf numFmtId="0" fontId="5" fillId="2" borderId="1" xfId="5" applyFont="1" applyFill="1" applyBorder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 indent="1"/>
    </xf>
    <xf numFmtId="0" fontId="5" fillId="2" borderId="1" xfId="5" applyFont="1" applyFill="1" applyBorder="1" applyAlignment="1">
      <alignment horizontal="left" vertical="center" wrapText="1"/>
    </xf>
    <xf numFmtId="0" fontId="5" fillId="2" borderId="1" xfId="5" applyFont="1" applyFill="1" applyBorder="1" applyAlignment="1">
      <alignment horizontal="center" vertical="center"/>
    </xf>
    <xf numFmtId="0" fontId="5" fillId="2" borderId="1" xfId="6" applyFont="1" applyFill="1" applyBorder="1" applyAlignment="1">
      <alignment horizontal="center" vertical="center" wrapText="1"/>
    </xf>
    <xf numFmtId="164" fontId="5" fillId="2" borderId="1" xfId="5" applyNumberFormat="1" applyFont="1" applyFill="1" applyBorder="1" applyAlignment="1">
      <alignment horizontal="center"/>
    </xf>
    <xf numFmtId="0" fontId="5" fillId="2" borderId="1" xfId="6" applyFont="1" applyFill="1" applyBorder="1" applyAlignment="1">
      <alignment horizontal="center"/>
    </xf>
    <xf numFmtId="165" fontId="7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65" fontId="5" fillId="2" borderId="1" xfId="6" applyNumberFormat="1" applyFont="1" applyFill="1" applyBorder="1" applyAlignment="1">
      <alignment horizontal="center" vertical="center" wrapText="1"/>
    </xf>
    <xf numFmtId="165" fontId="5" fillId="2" borderId="1" xfId="6" applyNumberFormat="1" applyFont="1" applyFill="1" applyBorder="1" applyAlignment="1">
      <alignment horizontal="center"/>
    </xf>
    <xf numFmtId="165" fontId="5" fillId="2" borderId="1" xfId="5" applyNumberFormat="1" applyFont="1" applyFill="1" applyBorder="1" applyAlignment="1">
      <alignment horizontal="center"/>
    </xf>
    <xf numFmtId="165" fontId="5" fillId="2" borderId="1" xfId="5" applyNumberFormat="1" applyFont="1" applyFill="1" applyBorder="1" applyAlignment="1">
      <alignment horizontal="center" vertical="center" wrapText="1"/>
    </xf>
    <xf numFmtId="0" fontId="5" fillId="0" borderId="0" xfId="9" applyFont="1" applyAlignment="1">
      <alignment horizontal="center"/>
    </xf>
    <xf numFmtId="0" fontId="5" fillId="0" borderId="2" xfId="9" applyFont="1" applyBorder="1" applyAlignment="1">
      <alignment horizontal="center"/>
    </xf>
    <xf numFmtId="0" fontId="5" fillId="0" borderId="2" xfId="9" applyFont="1" applyBorder="1"/>
    <xf numFmtId="0" fontId="5" fillId="0" borderId="6" xfId="9" applyFont="1" applyBorder="1" applyAlignment="1">
      <alignment horizontal="center"/>
    </xf>
    <xf numFmtId="0" fontId="5" fillId="0" borderId="7" xfId="9" applyFont="1" applyBorder="1" applyAlignment="1">
      <alignment horizontal="center"/>
    </xf>
    <xf numFmtId="0" fontId="14" fillId="0" borderId="2" xfId="9" applyFont="1" applyBorder="1" applyAlignment="1">
      <alignment horizontal="center" vertical="center" wrapText="1"/>
    </xf>
    <xf numFmtId="0" fontId="14" fillId="0" borderId="8" xfId="9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/>
    </xf>
    <xf numFmtId="0" fontId="5" fillId="0" borderId="11" xfId="9" applyFont="1" applyBorder="1" applyAlignment="1">
      <alignment horizontal="center"/>
    </xf>
    <xf numFmtId="0" fontId="15" fillId="0" borderId="10" xfId="9" applyFont="1" applyBorder="1" applyAlignment="1">
      <alignment horizontal="center"/>
    </xf>
    <xf numFmtId="0" fontId="15" fillId="0" borderId="0" xfId="9" applyFont="1"/>
    <xf numFmtId="0" fontId="46" fillId="0" borderId="10" xfId="9" applyFont="1" applyBorder="1" applyAlignment="1">
      <alignment horizontal="center"/>
    </xf>
    <xf numFmtId="0" fontId="15" fillId="0" borderId="10" xfId="9" applyFont="1" applyBorder="1"/>
    <xf numFmtId="0" fontId="15" fillId="0" borderId="0" xfId="9" applyFont="1" applyAlignment="1">
      <alignment horizontal="center"/>
    </xf>
    <xf numFmtId="0" fontId="16" fillId="0" borderId="0" xfId="9" applyFont="1"/>
    <xf numFmtId="0" fontId="15" fillId="0" borderId="10" xfId="9" applyFont="1" applyBorder="1" applyAlignment="1">
      <alignment horizontal="center" vertical="center" wrapText="1"/>
    </xf>
    <xf numFmtId="0" fontId="15" fillId="0" borderId="0" xfId="9" applyFont="1" applyAlignment="1">
      <alignment horizontal="center" vertical="center" wrapText="1"/>
    </xf>
    <xf numFmtId="0" fontId="15" fillId="0" borderId="0" xfId="9" applyFont="1" applyAlignment="1">
      <alignment vertical="center" wrapText="1"/>
    </xf>
    <xf numFmtId="0" fontId="16" fillId="0" borderId="1" xfId="9" applyFont="1" applyBorder="1" applyAlignment="1">
      <alignment horizontal="center"/>
    </xf>
    <xf numFmtId="0" fontId="16" fillId="0" borderId="1" xfId="9" applyFont="1" applyBorder="1"/>
    <xf numFmtId="170" fontId="16" fillId="0" borderId="1" xfId="20" applyNumberFormat="1" applyFont="1" applyBorder="1" applyAlignment="1">
      <alignment horizontal="center"/>
    </xf>
    <xf numFmtId="0" fontId="15" fillId="0" borderId="1" xfId="9" applyFont="1" applyBorder="1" applyAlignment="1">
      <alignment horizontal="center"/>
    </xf>
    <xf numFmtId="0" fontId="15" fillId="0" borderId="1" xfId="9" applyFont="1" applyBorder="1"/>
    <xf numFmtId="170" fontId="15" fillId="0" borderId="1" xfId="20" applyNumberFormat="1" applyFont="1" applyBorder="1"/>
    <xf numFmtId="170" fontId="15" fillId="0" borderId="1" xfId="20" applyNumberFormat="1" applyFont="1" applyBorder="1" applyAlignment="1">
      <alignment horizontal="center"/>
    </xf>
    <xf numFmtId="0" fontId="4" fillId="0" borderId="0" xfId="18" applyFont="1"/>
    <xf numFmtId="171" fontId="5" fillId="0" borderId="0" xfId="9" applyNumberFormat="1" applyFont="1"/>
    <xf numFmtId="0" fontId="14" fillId="0" borderId="0" xfId="18" applyFont="1"/>
    <xf numFmtId="9" fontId="15" fillId="0" borderId="1" xfId="8" applyFont="1" applyBorder="1" applyAlignment="1">
      <alignment horizontal="center"/>
    </xf>
    <xf numFmtId="0" fontId="16" fillId="0" borderId="10" xfId="9" applyFont="1" applyBorder="1" applyAlignment="1">
      <alignment horizontal="center" vertical="center" wrapText="1"/>
    </xf>
    <xf numFmtId="165" fontId="4" fillId="2" borderId="1" xfId="5" applyNumberFormat="1" applyFont="1" applyFill="1" applyBorder="1" applyAlignment="1">
      <alignment horizontal="center" vertical="center" wrapText="1"/>
    </xf>
    <xf numFmtId="0" fontId="14" fillId="2" borderId="0" xfId="19" applyFont="1" applyFill="1" applyAlignment="1">
      <alignment horizontal="left" vertical="center"/>
    </xf>
    <xf numFmtId="0" fontId="14" fillId="2" borderId="0" xfId="19" applyFont="1" applyFill="1" applyAlignment="1">
      <alignment horizontal="center" vertical="center"/>
    </xf>
    <xf numFmtId="0" fontId="5" fillId="2" borderId="0" xfId="23" applyFont="1" applyFill="1" applyAlignment="1">
      <alignment vertical="center"/>
    </xf>
    <xf numFmtId="0" fontId="14" fillId="2" borderId="0" xfId="23" applyFont="1" applyFill="1" applyAlignment="1">
      <alignment horizontal="center" vertical="center"/>
    </xf>
    <xf numFmtId="0" fontId="14" fillId="2" borderId="0" xfId="23" applyFont="1" applyFill="1" applyAlignment="1">
      <alignment vertical="center"/>
    </xf>
    <xf numFmtId="0" fontId="5" fillId="2" borderId="0" xfId="23" applyFont="1" applyFill="1" applyAlignment="1">
      <alignment horizontal="left" vertical="center"/>
    </xf>
    <xf numFmtId="0" fontId="14" fillId="2" borderId="6" xfId="23" applyFont="1" applyFill="1" applyBorder="1" applyAlignment="1">
      <alignment vertical="center"/>
    </xf>
    <xf numFmtId="0" fontId="14" fillId="2" borderId="4" xfId="23" applyFont="1" applyFill="1" applyBorder="1" applyAlignment="1">
      <alignment horizontal="center" vertical="center"/>
    </xf>
    <xf numFmtId="0" fontId="14" fillId="2" borderId="3" xfId="23" applyFont="1" applyFill="1" applyBorder="1" applyAlignment="1">
      <alignment horizontal="center" vertical="center"/>
    </xf>
    <xf numFmtId="0" fontId="14" fillId="2" borderId="10" xfId="23" applyFont="1" applyFill="1" applyBorder="1" applyAlignment="1">
      <alignment vertical="center"/>
    </xf>
    <xf numFmtId="0" fontId="14" fillId="2" borderId="15" xfId="23" applyFont="1" applyFill="1" applyBorder="1" applyAlignment="1">
      <alignment horizontal="center" vertical="center"/>
    </xf>
    <xf numFmtId="0" fontId="14" fillId="2" borderId="0" xfId="23" applyFont="1" applyFill="1" applyAlignment="1">
      <alignment horizontal="left" vertical="center"/>
    </xf>
    <xf numFmtId="0" fontId="14" fillId="2" borderId="5" xfId="23" applyFont="1" applyFill="1" applyBorder="1" applyAlignment="1">
      <alignment vertical="center"/>
    </xf>
    <xf numFmtId="0" fontId="14" fillId="2" borderId="3" xfId="23" applyFont="1" applyFill="1" applyBorder="1" applyAlignment="1">
      <alignment vertical="center"/>
    </xf>
    <xf numFmtId="0" fontId="14" fillId="2" borderId="14" xfId="23" applyFont="1" applyFill="1" applyBorder="1" applyAlignment="1">
      <alignment vertical="center"/>
    </xf>
    <xf numFmtId="0" fontId="14" fillId="2" borderId="10" xfId="23" applyFont="1" applyFill="1" applyBorder="1" applyAlignment="1">
      <alignment horizontal="center" vertical="center"/>
    </xf>
    <xf numFmtId="0" fontId="15" fillId="2" borderId="0" xfId="23" applyFont="1" applyFill="1" applyAlignment="1">
      <alignment horizontal="center" vertical="center"/>
    </xf>
    <xf numFmtId="0" fontId="14" fillId="2" borderId="7" xfId="23" applyFont="1" applyFill="1" applyBorder="1" applyAlignment="1">
      <alignment vertical="center"/>
    </xf>
    <xf numFmtId="0" fontId="14" fillId="2" borderId="8" xfId="23" applyFont="1" applyFill="1" applyBorder="1" applyAlignment="1">
      <alignment horizontal="center" vertical="center"/>
    </xf>
    <xf numFmtId="0" fontId="14" fillId="2" borderId="9" xfId="23" applyFont="1" applyFill="1" applyBorder="1" applyAlignment="1">
      <alignment vertical="center"/>
    </xf>
    <xf numFmtId="0" fontId="14" fillId="2" borderId="8" xfId="23" applyFont="1" applyFill="1" applyBorder="1" applyAlignment="1">
      <alignment vertical="center"/>
    </xf>
    <xf numFmtId="0" fontId="14" fillId="2" borderId="2" xfId="23" applyFont="1" applyFill="1" applyBorder="1" applyAlignment="1">
      <alignment vertical="center"/>
    </xf>
    <xf numFmtId="0" fontId="14" fillId="2" borderId="14" xfId="23" applyFont="1" applyFill="1" applyBorder="1" applyAlignment="1">
      <alignment horizontal="center" vertical="center"/>
    </xf>
    <xf numFmtId="0" fontId="14" fillId="2" borderId="10" xfId="23" applyFont="1" applyFill="1" applyBorder="1" applyAlignment="1">
      <alignment horizontal="center" vertical="center" wrapText="1"/>
    </xf>
    <xf numFmtId="0" fontId="14" fillId="2" borderId="7" xfId="23" applyFont="1" applyFill="1" applyBorder="1" applyAlignment="1">
      <alignment horizontal="center" vertical="center"/>
    </xf>
    <xf numFmtId="0" fontId="14" fillId="2" borderId="2" xfId="23" applyFont="1" applyFill="1" applyBorder="1" applyAlignment="1">
      <alignment horizontal="center" vertical="center"/>
    </xf>
    <xf numFmtId="0" fontId="14" fillId="2" borderId="12" xfId="23" applyFont="1" applyFill="1" applyBorder="1" applyAlignment="1">
      <alignment horizontal="center" vertical="center"/>
    </xf>
    <xf numFmtId="0" fontId="14" fillId="2" borderId="1" xfId="23" applyFont="1" applyFill="1" applyBorder="1" applyAlignment="1">
      <alignment horizontal="center" vertical="center"/>
    </xf>
    <xf numFmtId="0" fontId="14" fillId="2" borderId="11" xfId="23" applyFont="1" applyFill="1" applyBorder="1" applyAlignment="1">
      <alignment horizontal="center" vertical="center"/>
    </xf>
    <xf numFmtId="0" fontId="14" fillId="2" borderId="13" xfId="23" applyFont="1" applyFill="1" applyBorder="1" applyAlignment="1">
      <alignment horizontal="center" vertical="center"/>
    </xf>
    <xf numFmtId="0" fontId="15" fillId="2" borderId="1" xfId="19" applyFont="1" applyFill="1" applyBorder="1" applyAlignment="1">
      <alignment horizontal="center" vertical="center"/>
    </xf>
    <xf numFmtId="0" fontId="16" fillId="2" borderId="1" xfId="19" applyFont="1" applyFill="1" applyBorder="1" applyAlignment="1">
      <alignment horizontal="center" vertical="center"/>
    </xf>
    <xf numFmtId="0" fontId="15" fillId="2" borderId="1" xfId="23" applyFont="1" applyFill="1" applyBorder="1" applyAlignment="1">
      <alignment horizontal="center" vertical="center" wrapText="1"/>
    </xf>
    <xf numFmtId="0" fontId="15" fillId="2" borderId="1" xfId="23" applyFont="1" applyFill="1" applyBorder="1" applyAlignment="1">
      <alignment horizontal="center" vertical="center"/>
    </xf>
    <xf numFmtId="0" fontId="15" fillId="2" borderId="0" xfId="19" applyFont="1" applyFill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168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164" fontId="15" fillId="2" borderId="1" xfId="19" applyNumberFormat="1" applyFont="1" applyFill="1" applyBorder="1" applyAlignment="1">
      <alignment horizontal="center" vertical="center"/>
    </xf>
    <xf numFmtId="168" fontId="15" fillId="2" borderId="1" xfId="19" applyNumberFormat="1" applyFont="1" applyFill="1" applyBorder="1" applyAlignment="1">
      <alignment horizontal="center" vertical="center"/>
    </xf>
    <xf numFmtId="2" fontId="15" fillId="2" borderId="1" xfId="19" applyNumberFormat="1" applyFont="1" applyFill="1" applyBorder="1" applyAlignment="1">
      <alignment horizontal="center" vertical="center"/>
    </xf>
    <xf numFmtId="1" fontId="41" fillId="2" borderId="1" xfId="19" applyNumberFormat="1" applyFont="1" applyFill="1" applyBorder="1" applyAlignment="1">
      <alignment horizontal="center" vertical="center"/>
    </xf>
    <xf numFmtId="0" fontId="43" fillId="2" borderId="1" xfId="19" applyFont="1" applyFill="1" applyBorder="1" applyAlignment="1">
      <alignment horizontal="center" vertical="center"/>
    </xf>
    <xf numFmtId="1" fontId="43" fillId="2" borderId="1" xfId="19" applyNumberFormat="1" applyFont="1" applyFill="1" applyBorder="1" applyAlignment="1">
      <alignment horizontal="center" vertical="center"/>
    </xf>
    <xf numFmtId="0" fontId="15" fillId="2" borderId="14" xfId="19" applyFont="1" applyFill="1" applyBorder="1" applyAlignment="1">
      <alignment vertical="center"/>
    </xf>
    <xf numFmtId="0" fontId="15" fillId="2" borderId="1" xfId="17" applyFont="1" applyFill="1" applyBorder="1" applyAlignment="1">
      <alignment horizontal="center" vertical="center"/>
    </xf>
    <xf numFmtId="9" fontId="15" fillId="2" borderId="1" xfId="17" applyNumberFormat="1" applyFont="1" applyFill="1" applyBorder="1" applyAlignment="1">
      <alignment horizontal="center" vertical="center"/>
    </xf>
    <xf numFmtId="164" fontId="15" fillId="2" borderId="1" xfId="17" applyNumberFormat="1" applyFont="1" applyFill="1" applyBorder="1" applyAlignment="1">
      <alignment horizontal="center" vertical="center"/>
    </xf>
    <xf numFmtId="2" fontId="15" fillId="2" borderId="1" xfId="17" applyNumberFormat="1" applyFont="1" applyFill="1" applyBorder="1" applyAlignment="1">
      <alignment horizontal="center" vertical="center"/>
    </xf>
    <xf numFmtId="1" fontId="14" fillId="2" borderId="1" xfId="17" applyNumberFormat="1" applyFont="1" applyFill="1" applyBorder="1" applyAlignment="1">
      <alignment horizontal="center" vertical="center"/>
    </xf>
    <xf numFmtId="0" fontId="14" fillId="2" borderId="1" xfId="17" applyFont="1" applyFill="1" applyBorder="1" applyAlignment="1">
      <alignment horizontal="center" vertical="center"/>
    </xf>
    <xf numFmtId="0" fontId="15" fillId="2" borderId="14" xfId="17" applyFont="1" applyFill="1" applyBorder="1" applyAlignment="1">
      <alignment horizontal="center" vertical="center"/>
    </xf>
    <xf numFmtId="0" fontId="15" fillId="2" borderId="0" xfId="17" applyFont="1" applyFill="1" applyAlignment="1">
      <alignment horizontal="center" vertical="center"/>
    </xf>
    <xf numFmtId="0" fontId="5" fillId="2" borderId="0" xfId="17" applyFont="1" applyFill="1" applyAlignment="1">
      <alignment horizontal="center" vertical="center"/>
    </xf>
    <xf numFmtId="0" fontId="5" fillId="2" borderId="1" xfId="17" applyFont="1" applyFill="1" applyBorder="1" applyAlignment="1">
      <alignment horizontal="center" vertical="center"/>
    </xf>
    <xf numFmtId="0" fontId="16" fillId="2" borderId="1" xfId="17" applyFont="1" applyFill="1" applyBorder="1" applyAlignment="1">
      <alignment horizontal="center" vertical="center"/>
    </xf>
    <xf numFmtId="0" fontId="4" fillId="2" borderId="1" xfId="17" applyFont="1" applyFill="1" applyBorder="1" applyAlignment="1">
      <alignment horizontal="center" vertical="center"/>
    </xf>
    <xf numFmtId="1" fontId="41" fillId="2" borderId="1" xfId="17" applyNumberFormat="1" applyFont="1" applyFill="1" applyBorder="1" applyAlignment="1">
      <alignment horizontal="center" vertical="center"/>
    </xf>
    <xf numFmtId="0" fontId="43" fillId="2" borderId="1" xfId="17" applyFont="1" applyFill="1" applyBorder="1" applyAlignment="1">
      <alignment horizontal="center" vertical="center"/>
    </xf>
    <xf numFmtId="1" fontId="43" fillId="2" borderId="1" xfId="17" applyNumberFormat="1" applyFont="1" applyFill="1" applyBorder="1" applyAlignment="1">
      <alignment horizontal="center" vertical="center"/>
    </xf>
    <xf numFmtId="0" fontId="5" fillId="2" borderId="14" xfId="17" applyFont="1" applyFill="1" applyBorder="1" applyAlignment="1">
      <alignment horizontal="center" vertical="center"/>
    </xf>
    <xf numFmtId="9" fontId="15" fillId="2" borderId="1" xfId="19" applyNumberFormat="1" applyFont="1" applyFill="1" applyBorder="1" applyAlignment="1">
      <alignment horizontal="center" vertical="center"/>
    </xf>
    <xf numFmtId="1" fontId="14" fillId="2" borderId="1" xfId="19" applyNumberFormat="1" applyFont="1" applyFill="1" applyBorder="1" applyAlignment="1">
      <alignment horizontal="center" vertical="center"/>
    </xf>
    <xf numFmtId="0" fontId="14" fillId="2" borderId="1" xfId="19" applyFont="1" applyFill="1" applyBorder="1" applyAlignment="1">
      <alignment horizontal="center" vertical="center"/>
    </xf>
    <xf numFmtId="0" fontId="15" fillId="2" borderId="14" xfId="19" applyFont="1" applyFill="1" applyBorder="1" applyAlignment="1">
      <alignment horizontal="center" vertical="center"/>
    </xf>
    <xf numFmtId="0" fontId="15" fillId="2" borderId="0" xfId="19" applyFont="1" applyFill="1" applyAlignment="1">
      <alignment horizontal="center" vertical="center"/>
    </xf>
    <xf numFmtId="0" fontId="5" fillId="2" borderId="1" xfId="19" applyFont="1" applyFill="1" applyBorder="1" applyAlignment="1">
      <alignment horizontal="center" vertical="center"/>
    </xf>
    <xf numFmtId="0" fontId="4" fillId="2" borderId="1" xfId="19" applyFont="1" applyFill="1" applyBorder="1" applyAlignment="1">
      <alignment horizontal="center" vertical="center"/>
    </xf>
    <xf numFmtId="0" fontId="5" fillId="2" borderId="14" xfId="19" applyFont="1" applyFill="1" applyBorder="1" applyAlignment="1">
      <alignment horizontal="center" vertical="center"/>
    </xf>
    <xf numFmtId="2" fontId="5" fillId="2" borderId="0" xfId="19" applyNumberFormat="1" applyFont="1" applyFill="1" applyAlignment="1">
      <alignment horizontal="center" vertical="center"/>
    </xf>
    <xf numFmtId="0" fontId="5" fillId="2" borderId="0" xfId="19" applyFont="1" applyFill="1" applyAlignment="1">
      <alignment vertical="center"/>
    </xf>
    <xf numFmtId="168" fontId="15" fillId="2" borderId="0" xfId="19" applyNumberFormat="1" applyFont="1" applyFill="1" applyAlignment="1">
      <alignment horizontal="center" vertical="center"/>
    </xf>
    <xf numFmtId="164" fontId="15" fillId="2" borderId="0" xfId="19" applyNumberFormat="1" applyFont="1" applyFill="1" applyAlignment="1">
      <alignment horizontal="center" vertical="center"/>
    </xf>
    <xf numFmtId="2" fontId="15" fillId="2" borderId="0" xfId="19" applyNumberFormat="1" applyFont="1" applyFill="1" applyAlignment="1">
      <alignment horizontal="center" vertical="center"/>
    </xf>
    <xf numFmtId="1" fontId="15" fillId="2" borderId="0" xfId="23" applyNumberFormat="1" applyFont="1" applyFill="1" applyAlignment="1">
      <alignment horizontal="center" vertical="center"/>
    </xf>
    <xf numFmtId="1" fontId="15" fillId="2" borderId="0" xfId="19" applyNumberFormat="1" applyFont="1" applyFill="1" applyAlignment="1">
      <alignment horizontal="center" vertical="center"/>
    </xf>
    <xf numFmtId="165" fontId="15" fillId="2" borderId="0" xfId="19" applyNumberFormat="1" applyFont="1" applyFill="1" applyAlignment="1">
      <alignment horizontal="center" vertical="center"/>
    </xf>
    <xf numFmtId="0" fontId="15" fillId="2" borderId="0" xfId="19" applyFont="1" applyFill="1" applyAlignment="1">
      <alignment horizontal="center" vertical="center" wrapText="1"/>
    </xf>
    <xf numFmtId="0" fontId="14" fillId="2" borderId="0" xfId="19" applyFont="1" applyFill="1" applyAlignment="1">
      <alignment horizontal="center" vertical="center" wrapText="1"/>
    </xf>
    <xf numFmtId="2" fontId="15" fillId="2" borderId="0" xfId="23" applyNumberFormat="1" applyFont="1" applyFill="1" applyAlignment="1">
      <alignment horizontal="center" vertical="center"/>
    </xf>
    <xf numFmtId="1" fontId="14" fillId="2" borderId="0" xfId="23" applyNumberFormat="1" applyFont="1" applyFill="1" applyAlignment="1">
      <alignment horizontal="center" vertical="center"/>
    </xf>
    <xf numFmtId="1" fontId="14" fillId="2" borderId="0" xfId="19" applyNumberFormat="1" applyFont="1" applyFill="1" applyAlignment="1">
      <alignment horizontal="center" vertical="center"/>
    </xf>
    <xf numFmtId="169" fontId="15" fillId="0" borderId="0" xfId="20" applyNumberFormat="1" applyFont="1" applyAlignment="1">
      <alignment horizontal="center"/>
    </xf>
    <xf numFmtId="169" fontId="15" fillId="0" borderId="10" xfId="20" applyNumberFormat="1" applyFont="1" applyBorder="1" applyAlignment="1">
      <alignment horizontal="center"/>
    </xf>
    <xf numFmtId="169" fontId="15" fillId="0" borderId="0" xfId="20" applyNumberFormat="1" applyFont="1" applyAlignment="1">
      <alignment horizontal="center" vertical="center" wrapText="1"/>
    </xf>
    <xf numFmtId="169" fontId="15" fillId="0" borderId="10" xfId="20" applyNumberFormat="1" applyFont="1" applyBorder="1" applyAlignment="1">
      <alignment horizontal="center" vertical="center" wrapText="1"/>
    </xf>
    <xf numFmtId="169" fontId="16" fillId="0" borderId="0" xfId="20" applyNumberFormat="1" applyFont="1" applyAlignment="1">
      <alignment horizontal="center" vertical="center" wrapText="1"/>
    </xf>
    <xf numFmtId="169" fontId="16" fillId="0" borderId="10" xfId="20" applyNumberFormat="1" applyFont="1" applyBorder="1" applyAlignment="1">
      <alignment horizontal="center" vertical="center" wrapText="1"/>
    </xf>
    <xf numFmtId="165" fontId="48" fillId="2" borderId="1" xfId="0" applyNumberFormat="1" applyFont="1" applyFill="1" applyBorder="1" applyAlignment="1">
      <alignment horizontal="center" vertical="center" wrapText="1"/>
    </xf>
    <xf numFmtId="165" fontId="25" fillId="2" borderId="1" xfId="0" applyNumberFormat="1" applyFont="1" applyFill="1" applyBorder="1" applyAlignment="1">
      <alignment horizontal="center" vertical="center" wrapText="1"/>
    </xf>
    <xf numFmtId="2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5" fillId="2" borderId="1" xfId="0" applyNumberFormat="1" applyFont="1" applyFill="1" applyBorder="1" applyAlignment="1">
      <alignment horizontal="center" vertical="center" wrapText="1"/>
    </xf>
    <xf numFmtId="2" fontId="37" fillId="0" borderId="0" xfId="0" applyNumberFormat="1" applyFont="1" applyFill="1"/>
    <xf numFmtId="0" fontId="40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2" fontId="40" fillId="0" borderId="1" xfId="0" applyNumberFormat="1" applyFont="1" applyFill="1" applyBorder="1" applyAlignment="1">
      <alignment horizontal="center" vertical="center" wrapText="1"/>
    </xf>
    <xf numFmtId="43" fontId="40" fillId="0" borderId="1" xfId="0" applyNumberFormat="1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left" vertical="center" wrapText="1"/>
    </xf>
    <xf numFmtId="2" fontId="50" fillId="0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51" fillId="0" borderId="1" xfId="0" applyFont="1" applyFill="1" applyBorder="1" applyAlignment="1">
      <alignment horizontal="left" vertical="center" wrapText="1"/>
    </xf>
    <xf numFmtId="0" fontId="52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/>
    <xf numFmtId="167" fontId="40" fillId="0" borderId="1" xfId="0" applyNumberFormat="1" applyFont="1" applyFill="1" applyBorder="1" applyAlignment="1">
      <alignment horizontal="center" vertical="center" wrapText="1"/>
    </xf>
    <xf numFmtId="167" fontId="52" fillId="0" borderId="1" xfId="0" applyNumberFormat="1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2" fontId="0" fillId="3" borderId="0" xfId="0" applyNumberFormat="1" applyFont="1" applyFill="1"/>
    <xf numFmtId="0" fontId="54" fillId="0" borderId="1" xfId="0" applyFont="1" applyBorder="1"/>
    <xf numFmtId="43" fontId="2" fillId="0" borderId="1" xfId="1" applyFont="1" applyBorder="1" applyAlignment="1">
      <alignment horizontal="center" vertical="center"/>
    </xf>
    <xf numFmtId="0" fontId="14" fillId="0" borderId="7" xfId="9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70" fontId="5" fillId="0" borderId="0" xfId="9" applyNumberFormat="1" applyFont="1"/>
    <xf numFmtId="0" fontId="40" fillId="0" borderId="0" xfId="2" applyFont="1" applyAlignment="1">
      <alignment horizontal="center"/>
    </xf>
    <xf numFmtId="0" fontId="40" fillId="2" borderId="0" xfId="19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3" applyFont="1" applyFill="1" applyBorder="1" applyAlignment="1">
      <alignment wrapText="1"/>
    </xf>
    <xf numFmtId="0" fontId="4" fillId="2" borderId="1" xfId="5" applyFont="1" applyFill="1" applyBorder="1" applyAlignment="1">
      <alignment horizontal="center" vertical="center" wrapText="1"/>
    </xf>
    <xf numFmtId="0" fontId="57" fillId="2" borderId="1" xfId="5" applyFont="1" applyFill="1" applyBorder="1" applyAlignment="1">
      <alignment horizontal="center"/>
    </xf>
    <xf numFmtId="2" fontId="58" fillId="0" borderId="4" xfId="0" applyNumberFormat="1" applyFont="1" applyBorder="1" applyAlignment="1">
      <alignment horizontal="center" vertical="center"/>
    </xf>
    <xf numFmtId="2" fontId="61" fillId="2" borderId="0" xfId="2" applyNumberFormat="1" applyFont="1" applyFill="1" applyAlignment="1">
      <alignment horizontal="center"/>
    </xf>
    <xf numFmtId="165" fontId="61" fillId="2" borderId="0" xfId="2" applyNumberFormat="1" applyFont="1" applyFill="1" applyAlignment="1">
      <alignment horizontal="center"/>
    </xf>
    <xf numFmtId="165" fontId="61" fillId="2" borderId="0" xfId="2" applyNumberFormat="1" applyFont="1" applyFill="1" applyBorder="1" applyAlignment="1">
      <alignment horizontal="center"/>
    </xf>
    <xf numFmtId="0" fontId="61" fillId="2" borderId="0" xfId="2" applyFont="1" applyFill="1" applyAlignment="1">
      <alignment horizontal="center"/>
    </xf>
    <xf numFmtId="165" fontId="60" fillId="2" borderId="0" xfId="2" applyNumberFormat="1" applyFont="1" applyFill="1" applyAlignment="1">
      <alignment horizontal="left" wrapText="1"/>
    </xf>
    <xf numFmtId="0" fontId="61" fillId="2" borderId="0" xfId="2" applyFont="1" applyFill="1" applyBorder="1" applyAlignment="1">
      <alignment horizontal="center"/>
    </xf>
    <xf numFmtId="0" fontId="61" fillId="2" borderId="0" xfId="2" applyFont="1" applyFill="1" applyAlignment="1"/>
    <xf numFmtId="0" fontId="61" fillId="2" borderId="0" xfId="3" applyFont="1" applyFill="1" applyBorder="1" applyAlignment="1">
      <alignment horizontal="center"/>
    </xf>
    <xf numFmtId="0" fontId="61" fillId="2" borderId="0" xfId="3" applyFont="1" applyFill="1" applyAlignment="1"/>
    <xf numFmtId="0" fontId="61" fillId="2" borderId="0" xfId="3" applyFont="1" applyFill="1"/>
    <xf numFmtId="2" fontId="61" fillId="2" borderId="0" xfId="3" applyNumberFormat="1" applyFont="1" applyFill="1" applyAlignment="1">
      <alignment horizontal="center"/>
    </xf>
    <xf numFmtId="165" fontId="61" fillId="2" borderId="0" xfId="3" applyNumberFormat="1" applyFont="1" applyFill="1"/>
    <xf numFmtId="2" fontId="61" fillId="2" borderId="0" xfId="3" applyNumberFormat="1" applyFont="1" applyFill="1"/>
    <xf numFmtId="165" fontId="61" fillId="2" borderId="0" xfId="4" applyNumberFormat="1" applyFont="1" applyFill="1" applyAlignment="1">
      <alignment horizontal="right"/>
    </xf>
    <xf numFmtId="43" fontId="60" fillId="2" borderId="0" xfId="1" applyFont="1" applyFill="1" applyAlignment="1">
      <alignment horizontal="center"/>
    </xf>
    <xf numFmtId="165" fontId="61" fillId="2" borderId="0" xfId="4" applyNumberFormat="1" applyFont="1" applyFill="1" applyAlignment="1">
      <alignment horizontal="center"/>
    </xf>
    <xf numFmtId="0" fontId="61" fillId="2" borderId="0" xfId="3" applyFont="1" applyFill="1" applyAlignment="1">
      <alignment wrapText="1"/>
    </xf>
    <xf numFmtId="2" fontId="61" fillId="2" borderId="0" xfId="3" applyNumberFormat="1" applyFont="1" applyFill="1" applyBorder="1" applyAlignment="1">
      <alignment horizontal="center"/>
    </xf>
    <xf numFmtId="165" fontId="61" fillId="2" borderId="0" xfId="3" applyNumberFormat="1" applyFont="1" applyFill="1" applyBorder="1"/>
    <xf numFmtId="2" fontId="61" fillId="2" borderId="0" xfId="3" applyNumberFormat="1" applyFont="1" applyFill="1" applyBorder="1"/>
    <xf numFmtId="0" fontId="61" fillId="2" borderId="0" xfId="2" applyFont="1" applyFill="1" applyBorder="1" applyAlignment="1"/>
    <xf numFmtId="0" fontId="61" fillId="2" borderId="2" xfId="2" applyFont="1" applyFill="1" applyBorder="1" applyAlignment="1">
      <alignment horizontal="center"/>
    </xf>
    <xf numFmtId="2" fontId="61" fillId="2" borderId="2" xfId="2" applyNumberFormat="1" applyFont="1" applyFill="1" applyBorder="1" applyAlignment="1">
      <alignment horizontal="center"/>
    </xf>
    <xf numFmtId="165" fontId="61" fillId="2" borderId="2" xfId="2" applyNumberFormat="1" applyFont="1" applyFill="1" applyBorder="1" applyAlignment="1">
      <alignment horizontal="center"/>
    </xf>
    <xf numFmtId="0" fontId="61" fillId="2" borderId="3" xfId="3" applyFont="1" applyFill="1" applyBorder="1" applyAlignment="1"/>
    <xf numFmtId="0" fontId="61" fillId="2" borderId="4" xfId="3" applyFont="1" applyFill="1" applyBorder="1"/>
    <xf numFmtId="2" fontId="61" fillId="2" borderId="3" xfId="3" applyNumberFormat="1" applyFont="1" applyFill="1" applyBorder="1" applyAlignment="1">
      <alignment horizontal="center"/>
    </xf>
    <xf numFmtId="165" fontId="61" fillId="2" borderId="5" xfId="3" applyNumberFormat="1" applyFont="1" applyFill="1" applyBorder="1" applyAlignment="1">
      <alignment horizontal="center"/>
    </xf>
    <xf numFmtId="2" fontId="61" fillId="2" borderId="3" xfId="3" applyNumberFormat="1" applyFont="1" applyFill="1" applyBorder="1" applyAlignment="1">
      <alignment horizontal="left"/>
    </xf>
    <xf numFmtId="165" fontId="61" fillId="2" borderId="5" xfId="3" applyNumberFormat="1" applyFont="1" applyFill="1" applyBorder="1"/>
    <xf numFmtId="165" fontId="61" fillId="2" borderId="6" xfId="3" applyNumberFormat="1" applyFont="1" applyFill="1" applyBorder="1"/>
    <xf numFmtId="165" fontId="61" fillId="2" borderId="3" xfId="3" applyNumberFormat="1" applyFont="1" applyFill="1" applyBorder="1"/>
    <xf numFmtId="165" fontId="61" fillId="2" borderId="4" xfId="3" applyNumberFormat="1" applyFont="1" applyFill="1" applyBorder="1" applyAlignment="1">
      <alignment horizontal="center"/>
    </xf>
    <xf numFmtId="0" fontId="61" fillId="2" borderId="0" xfId="3" applyFont="1" applyFill="1" applyBorder="1" applyAlignment="1"/>
    <xf numFmtId="0" fontId="61" fillId="2" borderId="7" xfId="3" applyFont="1" applyFill="1" applyBorder="1"/>
    <xf numFmtId="2" fontId="61" fillId="2" borderId="8" xfId="3" applyNumberFormat="1" applyFont="1" applyFill="1" applyBorder="1" applyAlignment="1">
      <alignment horizontal="center"/>
    </xf>
    <xf numFmtId="165" fontId="61" fillId="2" borderId="9" xfId="3" applyNumberFormat="1" applyFont="1" applyFill="1" applyBorder="1"/>
    <xf numFmtId="2" fontId="61" fillId="2" borderId="8" xfId="3" applyNumberFormat="1" applyFont="1" applyFill="1" applyBorder="1"/>
    <xf numFmtId="165" fontId="61" fillId="2" borderId="8" xfId="3" applyNumberFormat="1" applyFont="1" applyFill="1" applyBorder="1"/>
    <xf numFmtId="165" fontId="61" fillId="2" borderId="2" xfId="3" applyNumberFormat="1" applyFont="1" applyFill="1" applyBorder="1"/>
    <xf numFmtId="165" fontId="61" fillId="2" borderId="10" xfId="3" applyNumberFormat="1" applyFont="1" applyFill="1" applyBorder="1" applyAlignment="1">
      <alignment horizontal="center"/>
    </xf>
    <xf numFmtId="0" fontId="61" fillId="2" borderId="10" xfId="3" applyFont="1" applyFill="1" applyBorder="1" applyAlignment="1">
      <alignment horizontal="center"/>
    </xf>
    <xf numFmtId="2" fontId="61" fillId="2" borderId="10" xfId="3" applyNumberFormat="1" applyFont="1" applyFill="1" applyBorder="1" applyAlignment="1">
      <alignment horizontal="center"/>
    </xf>
    <xf numFmtId="165" fontId="61" fillId="2" borderId="0" xfId="3" applyNumberFormat="1" applyFont="1" applyFill="1" applyBorder="1" applyAlignment="1">
      <alignment horizontal="center"/>
    </xf>
    <xf numFmtId="0" fontId="61" fillId="2" borderId="2" xfId="3" applyFont="1" applyFill="1" applyBorder="1" applyAlignment="1"/>
    <xf numFmtId="2" fontId="61" fillId="2" borderId="7" xfId="3" applyNumberFormat="1" applyFont="1" applyFill="1" applyBorder="1" applyAlignment="1">
      <alignment horizontal="center"/>
    </xf>
    <xf numFmtId="165" fontId="61" fillId="2" borderId="2" xfId="3" applyNumberFormat="1" applyFont="1" applyFill="1" applyBorder="1" applyAlignment="1">
      <alignment horizontal="center"/>
    </xf>
    <xf numFmtId="165" fontId="61" fillId="2" borderId="7" xfId="3" applyNumberFormat="1" applyFont="1" applyFill="1" applyBorder="1" applyAlignment="1">
      <alignment horizontal="center"/>
    </xf>
    <xf numFmtId="0" fontId="61" fillId="2" borderId="1" xfId="3" applyFont="1" applyFill="1" applyBorder="1" applyAlignment="1">
      <alignment horizontal="center"/>
    </xf>
    <xf numFmtId="0" fontId="61" fillId="2" borderId="11" xfId="3" applyFont="1" applyFill="1" applyBorder="1" applyAlignment="1"/>
    <xf numFmtId="0" fontId="61" fillId="2" borderId="12" xfId="3" applyFont="1" applyFill="1" applyBorder="1" applyAlignment="1">
      <alignment horizontal="center"/>
    </xf>
    <xf numFmtId="2" fontId="61" fillId="2" borderId="1" xfId="3" applyNumberFormat="1" applyFont="1" applyFill="1" applyBorder="1" applyAlignment="1">
      <alignment horizontal="center"/>
    </xf>
    <xf numFmtId="165" fontId="61" fillId="2" borderId="13" xfId="3" applyNumberFormat="1" applyFont="1" applyFill="1" applyBorder="1" applyAlignment="1">
      <alignment horizontal="center"/>
    </xf>
    <xf numFmtId="2" fontId="61" fillId="2" borderId="11" xfId="3" applyNumberFormat="1" applyFont="1" applyFill="1" applyBorder="1" applyAlignment="1">
      <alignment horizontal="center"/>
    </xf>
    <xf numFmtId="165" fontId="61" fillId="2" borderId="12" xfId="3" applyNumberFormat="1" applyFont="1" applyFill="1" applyBorder="1" applyAlignment="1">
      <alignment horizontal="center"/>
    </xf>
    <xf numFmtId="165" fontId="61" fillId="2" borderId="1" xfId="3" applyNumberFormat="1" applyFont="1" applyFill="1" applyBorder="1" applyAlignment="1">
      <alignment horizontal="center"/>
    </xf>
    <xf numFmtId="165" fontId="61" fillId="2" borderId="11" xfId="3" applyNumberFormat="1" applyFont="1" applyFill="1" applyBorder="1" applyAlignment="1">
      <alignment horizontal="center"/>
    </xf>
    <xf numFmtId="0" fontId="64" fillId="2" borderId="0" xfId="0" applyFont="1" applyFill="1" applyBorder="1"/>
    <xf numFmtId="0" fontId="63" fillId="2" borderId="1" xfId="0" applyFont="1" applyFill="1" applyBorder="1" applyAlignment="1">
      <alignment vertical="center" wrapText="1"/>
    </xf>
    <xf numFmtId="0" fontId="63" fillId="2" borderId="1" xfId="0" applyFont="1" applyFill="1" applyBorder="1" applyAlignment="1">
      <alignment horizontal="center" vertical="center"/>
    </xf>
    <xf numFmtId="2" fontId="63" fillId="2" borderId="1" xfId="0" applyNumberFormat="1" applyFont="1" applyFill="1" applyBorder="1" applyAlignment="1">
      <alignment horizontal="center" vertical="center"/>
    </xf>
    <xf numFmtId="165" fontId="63" fillId="2" borderId="1" xfId="0" applyNumberFormat="1" applyFont="1" applyFill="1" applyBorder="1" applyAlignment="1">
      <alignment horizontal="center" vertical="center"/>
    </xf>
    <xf numFmtId="0" fontId="64" fillId="2" borderId="1" xfId="0" applyFont="1" applyFill="1" applyBorder="1" applyAlignment="1">
      <alignment vertical="top" wrapText="1"/>
    </xf>
    <xf numFmtId="0" fontId="64" fillId="2" borderId="1" xfId="0" applyFont="1" applyFill="1" applyBorder="1" applyAlignment="1">
      <alignment horizontal="center" vertical="center"/>
    </xf>
    <xf numFmtId="2" fontId="64" fillId="2" borderId="1" xfId="0" applyNumberFormat="1" applyFont="1" applyFill="1" applyBorder="1" applyAlignment="1">
      <alignment horizontal="center" vertical="center"/>
    </xf>
    <xf numFmtId="165" fontId="64" fillId="2" borderId="1" xfId="0" applyNumberFormat="1" applyFont="1" applyFill="1" applyBorder="1" applyAlignment="1">
      <alignment horizontal="center" vertical="center"/>
    </xf>
    <xf numFmtId="0" fontId="63" fillId="2" borderId="1" xfId="0" applyFont="1" applyFill="1" applyBorder="1" applyAlignment="1">
      <alignment vertical="top" wrapText="1"/>
    </xf>
    <xf numFmtId="0" fontId="60" fillId="2" borderId="1" xfId="3" applyFont="1" applyFill="1" applyBorder="1" applyAlignment="1">
      <alignment wrapText="1"/>
    </xf>
    <xf numFmtId="165" fontId="60" fillId="2" borderId="1" xfId="3" applyNumberFormat="1" applyFont="1" applyFill="1" applyBorder="1" applyAlignment="1">
      <alignment wrapText="1"/>
    </xf>
    <xf numFmtId="0" fontId="60" fillId="2" borderId="1" xfId="5" applyFont="1" applyFill="1" applyBorder="1" applyAlignment="1">
      <alignment vertical="center" wrapText="1"/>
    </xf>
    <xf numFmtId="2" fontId="60" fillId="2" borderId="1" xfId="5" applyNumberFormat="1" applyFont="1" applyFill="1" applyBorder="1" applyAlignment="1">
      <alignment horizontal="center" vertical="center" wrapText="1"/>
    </xf>
    <xf numFmtId="2" fontId="61" fillId="2" borderId="1" xfId="6" applyNumberFormat="1" applyFont="1" applyFill="1" applyBorder="1" applyAlignment="1">
      <alignment horizontal="center" vertical="center" wrapText="1"/>
    </xf>
    <xf numFmtId="165" fontId="61" fillId="2" borderId="1" xfId="6" applyNumberFormat="1" applyFont="1" applyFill="1" applyBorder="1" applyAlignment="1">
      <alignment horizontal="center" vertical="center" wrapText="1"/>
    </xf>
    <xf numFmtId="0" fontId="61" fillId="2" borderId="0" xfId="0" applyFont="1" applyFill="1" applyAlignment="1">
      <alignment vertical="center" wrapText="1"/>
    </xf>
    <xf numFmtId="0" fontId="61" fillId="2" borderId="1" xfId="5" applyFont="1" applyFill="1" applyBorder="1" applyAlignment="1"/>
    <xf numFmtId="0" fontId="61" fillId="2" borderId="1" xfId="5" applyFont="1" applyFill="1" applyBorder="1" applyAlignment="1">
      <alignment horizontal="center"/>
    </xf>
    <xf numFmtId="2" fontId="61" fillId="2" borderId="1" xfId="5" applyNumberFormat="1" applyFont="1" applyFill="1" applyBorder="1" applyAlignment="1">
      <alignment horizontal="center"/>
    </xf>
    <xf numFmtId="165" fontId="61" fillId="2" borderId="1" xfId="5" applyNumberFormat="1" applyFont="1" applyFill="1" applyBorder="1" applyAlignment="1">
      <alignment horizontal="center"/>
    </xf>
    <xf numFmtId="165" fontId="61" fillId="2" borderId="1" xfId="6" applyNumberFormat="1" applyFont="1" applyFill="1" applyBorder="1" applyAlignment="1">
      <alignment horizontal="center"/>
    </xf>
    <xf numFmtId="0" fontId="61" fillId="2" borderId="0" xfId="0" applyFont="1" applyFill="1"/>
    <xf numFmtId="2" fontId="61" fillId="2" borderId="1" xfId="6" applyNumberFormat="1" applyFont="1" applyFill="1" applyBorder="1" applyAlignment="1">
      <alignment horizontal="center"/>
    </xf>
    <xf numFmtId="0" fontId="61" fillId="2" borderId="1" xfId="5" applyFont="1" applyFill="1" applyBorder="1" applyAlignment="1">
      <alignment horizontal="center" vertical="center" wrapText="1"/>
    </xf>
    <xf numFmtId="2" fontId="61" fillId="2" borderId="1" xfId="5" applyNumberFormat="1" applyFont="1" applyFill="1" applyBorder="1" applyAlignment="1">
      <alignment horizontal="center" vertical="center" wrapText="1"/>
    </xf>
    <xf numFmtId="0" fontId="61" fillId="2" borderId="0" xfId="0" applyFont="1" applyFill="1" applyBorder="1" applyAlignment="1">
      <alignment horizontal="center"/>
    </xf>
    <xf numFmtId="0" fontId="61" fillId="2" borderId="0" xfId="0" applyFont="1" applyFill="1" applyAlignment="1">
      <alignment horizontal="center"/>
    </xf>
    <xf numFmtId="0" fontId="61" fillId="2" borderId="1" xfId="0" applyFont="1" applyFill="1" applyBorder="1" applyAlignment="1">
      <alignment vertical="top" wrapText="1"/>
    </xf>
    <xf numFmtId="0" fontId="61" fillId="2" borderId="1" xfId="0" applyFont="1" applyFill="1" applyBorder="1" applyAlignment="1">
      <alignment horizontal="center" vertical="center"/>
    </xf>
    <xf numFmtId="2" fontId="61" fillId="2" borderId="1" xfId="0" applyNumberFormat="1" applyFont="1" applyFill="1" applyBorder="1" applyAlignment="1">
      <alignment horizontal="center" vertical="center"/>
    </xf>
    <xf numFmtId="165" fontId="61" fillId="2" borderId="1" xfId="0" applyNumberFormat="1" applyFont="1" applyFill="1" applyBorder="1" applyAlignment="1">
      <alignment horizontal="center" vertical="center"/>
    </xf>
    <xf numFmtId="165" fontId="61" fillId="5" borderId="1" xfId="0" applyNumberFormat="1" applyFont="1" applyFill="1" applyBorder="1" applyAlignment="1">
      <alignment horizontal="center" vertical="center"/>
    </xf>
    <xf numFmtId="0" fontId="60" fillId="2" borderId="1" xfId="5" applyFont="1" applyFill="1" applyBorder="1" applyAlignment="1">
      <alignment wrapText="1"/>
    </xf>
    <xf numFmtId="165" fontId="60" fillId="2" borderId="1" xfId="5" applyNumberFormat="1" applyFont="1" applyFill="1" applyBorder="1" applyAlignment="1">
      <alignment horizontal="center"/>
    </xf>
    <xf numFmtId="2" fontId="61" fillId="2" borderId="1" xfId="5" applyNumberFormat="1" applyFont="1" applyFill="1" applyBorder="1"/>
    <xf numFmtId="0" fontId="61" fillId="2" borderId="0" xfId="5" applyFont="1" applyFill="1" applyAlignment="1">
      <alignment horizontal="center"/>
    </xf>
    <xf numFmtId="0" fontId="61" fillId="2" borderId="1" xfId="5" quotePrefix="1" applyFont="1" applyFill="1" applyBorder="1" applyAlignment="1">
      <alignment wrapText="1"/>
    </xf>
    <xf numFmtId="0" fontId="61" fillId="2" borderId="1" xfId="5" applyFont="1" applyFill="1" applyBorder="1" applyAlignment="1">
      <alignment wrapText="1"/>
    </xf>
    <xf numFmtId="0" fontId="61" fillId="2" borderId="0" xfId="5" applyFont="1" applyFill="1" applyBorder="1" applyAlignment="1">
      <alignment horizontal="center"/>
    </xf>
    <xf numFmtId="0" fontId="61" fillId="2" borderId="0" xfId="5" applyFont="1" applyFill="1" applyBorder="1" applyAlignment="1">
      <alignment vertical="center" wrapText="1"/>
    </xf>
    <xf numFmtId="0" fontId="61" fillId="2" borderId="0" xfId="5" applyFont="1" applyFill="1" applyBorder="1"/>
    <xf numFmtId="165" fontId="61" fillId="2" borderId="1" xfId="5" applyNumberFormat="1" applyFont="1" applyFill="1" applyBorder="1" applyAlignment="1">
      <alignment horizontal="center" vertical="center" wrapText="1"/>
    </xf>
    <xf numFmtId="0" fontId="61" fillId="2" borderId="0" xfId="5" applyFont="1" applyFill="1" applyBorder="1" applyAlignment="1">
      <alignment horizontal="center" vertical="center" wrapText="1"/>
    </xf>
    <xf numFmtId="164" fontId="61" fillId="0" borderId="1" xfId="0" applyNumberFormat="1" applyFont="1" applyBorder="1" applyAlignment="1">
      <alignment horizontal="center" vertical="center"/>
    </xf>
    <xf numFmtId="0" fontId="64" fillId="2" borderId="1" xfId="0" applyFont="1" applyFill="1" applyBorder="1" applyAlignment="1">
      <alignment horizontal="center" vertical="center" wrapText="1"/>
    </xf>
    <xf numFmtId="0" fontId="61" fillId="2" borderId="1" xfId="0" applyFont="1" applyFill="1" applyBorder="1" applyAlignment="1">
      <alignment horizontal="center" vertical="center" wrapText="1"/>
    </xf>
    <xf numFmtId="2" fontId="61" fillId="2" borderId="1" xfId="0" applyNumberFormat="1" applyFont="1" applyFill="1" applyBorder="1" applyAlignment="1">
      <alignment horizontal="center" vertical="center" wrapText="1"/>
    </xf>
    <xf numFmtId="0" fontId="61" fillId="2" borderId="1" xfId="6" applyFont="1" applyFill="1" applyBorder="1" applyAlignment="1">
      <alignment horizontal="center" vertical="center" wrapText="1"/>
    </xf>
    <xf numFmtId="2" fontId="61" fillId="0" borderId="1" xfId="0" applyNumberFormat="1" applyFont="1" applyBorder="1" applyAlignment="1">
      <alignment horizontal="center" vertical="center"/>
    </xf>
    <xf numFmtId="0" fontId="61" fillId="2" borderId="1" xfId="0" applyFont="1" applyFill="1" applyBorder="1" applyAlignment="1">
      <alignment horizontal="left" vertical="center"/>
    </xf>
    <xf numFmtId="2" fontId="61" fillId="2" borderId="1" xfId="6" applyNumberFormat="1" applyFont="1" applyFill="1" applyBorder="1" applyAlignment="1">
      <alignment horizontal="center" vertical="center"/>
    </xf>
    <xf numFmtId="168" fontId="61" fillId="2" borderId="1" xfId="0" applyNumberFormat="1" applyFont="1" applyFill="1" applyBorder="1" applyAlignment="1">
      <alignment horizontal="center" vertical="center"/>
    </xf>
    <xf numFmtId="0" fontId="61" fillId="2" borderId="1" xfId="6" applyFont="1" applyFill="1" applyBorder="1" applyAlignment="1">
      <alignment horizontal="center" vertical="center"/>
    </xf>
    <xf numFmtId="0" fontId="67" fillId="2" borderId="1" xfId="5" applyFont="1" applyFill="1" applyBorder="1" applyAlignment="1">
      <alignment wrapText="1"/>
    </xf>
    <xf numFmtId="0" fontId="67" fillId="2" borderId="1" xfId="5" applyFont="1" applyFill="1" applyBorder="1" applyAlignment="1">
      <alignment horizontal="center"/>
    </xf>
    <xf numFmtId="2" fontId="67" fillId="2" borderId="1" xfId="5" applyNumberFormat="1" applyFont="1" applyFill="1" applyBorder="1" applyAlignment="1">
      <alignment horizontal="center"/>
    </xf>
    <xf numFmtId="165" fontId="67" fillId="2" borderId="1" xfId="5" applyNumberFormat="1" applyFont="1" applyFill="1" applyBorder="1" applyAlignment="1">
      <alignment horizontal="center"/>
    </xf>
    <xf numFmtId="2" fontId="67" fillId="2" borderId="1" xfId="6" applyNumberFormat="1" applyFont="1" applyFill="1" applyBorder="1" applyAlignment="1">
      <alignment horizontal="center"/>
    </xf>
    <xf numFmtId="165" fontId="67" fillId="2" borderId="1" xfId="6" applyNumberFormat="1" applyFont="1" applyFill="1" applyBorder="1" applyAlignment="1">
      <alignment horizontal="center"/>
    </xf>
    <xf numFmtId="0" fontId="64" fillId="2" borderId="1" xfId="0" applyFont="1" applyFill="1" applyBorder="1" applyAlignment="1">
      <alignment horizontal="left" vertical="top" wrapText="1" indent="1"/>
    </xf>
    <xf numFmtId="165" fontId="64" fillId="2" borderId="1" xfId="0" applyNumberFormat="1" applyFont="1" applyFill="1" applyBorder="1" applyAlignment="1">
      <alignment horizontal="center" vertical="center" wrapText="1"/>
    </xf>
    <xf numFmtId="0" fontId="60" fillId="2" borderId="1" xfId="5" applyFont="1" applyFill="1" applyBorder="1" applyAlignment="1">
      <alignment horizontal="center"/>
    </xf>
    <xf numFmtId="0" fontId="61" fillId="2" borderId="1" xfId="6" applyFont="1" applyFill="1" applyBorder="1" applyAlignment="1">
      <alignment horizontal="center"/>
    </xf>
    <xf numFmtId="164" fontId="61" fillId="2" borderId="1" xfId="5" applyNumberFormat="1" applyFont="1" applyFill="1" applyBorder="1" applyAlignment="1">
      <alignment horizontal="center"/>
    </xf>
    <xf numFmtId="0" fontId="63" fillId="6" borderId="1" xfId="0" applyFont="1" applyFill="1" applyBorder="1" applyAlignment="1">
      <alignment horizontal="center" vertical="top"/>
    </xf>
    <xf numFmtId="0" fontId="63" fillId="6" borderId="1" xfId="0" applyFont="1" applyFill="1" applyBorder="1" applyAlignment="1">
      <alignment vertical="top"/>
    </xf>
    <xf numFmtId="0" fontId="63" fillId="7" borderId="1" xfId="0" applyFont="1" applyFill="1" applyBorder="1" applyAlignment="1">
      <alignment vertical="top"/>
    </xf>
    <xf numFmtId="2" fontId="63" fillId="7" borderId="1" xfId="0" applyNumberFormat="1" applyFont="1" applyFill="1" applyBorder="1" applyAlignment="1">
      <alignment horizontal="center" vertical="center"/>
    </xf>
    <xf numFmtId="3" fontId="63" fillId="7" borderId="1" xfId="0" applyNumberFormat="1" applyFont="1" applyFill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2" borderId="1" xfId="2" applyFont="1" applyFill="1" applyBorder="1" applyAlignment="1">
      <alignment horizontal="center"/>
    </xf>
    <xf numFmtId="0" fontId="60" fillId="2" borderId="1" xfId="7" applyFont="1" applyFill="1" applyBorder="1" applyAlignment="1">
      <alignment horizontal="left"/>
    </xf>
    <xf numFmtId="0" fontId="60" fillId="2" borderId="1" xfId="7" applyFont="1" applyFill="1" applyBorder="1" applyAlignment="1">
      <alignment horizontal="center"/>
    </xf>
    <xf numFmtId="43" fontId="60" fillId="2" borderId="1" xfId="1" applyFont="1" applyFill="1" applyBorder="1" applyAlignment="1">
      <alignment horizontal="center"/>
    </xf>
    <xf numFmtId="165" fontId="60" fillId="2" borderId="1" xfId="1" applyNumberFormat="1" applyFont="1" applyFill="1" applyBorder="1" applyAlignment="1">
      <alignment horizontal="center"/>
    </xf>
    <xf numFmtId="165" fontId="63" fillId="2" borderId="1" xfId="1" applyNumberFormat="1" applyFont="1" applyFill="1" applyBorder="1" applyAlignment="1">
      <alignment horizontal="center"/>
    </xf>
    <xf numFmtId="0" fontId="60" fillId="2" borderId="1" xfId="2" applyFont="1" applyFill="1" applyBorder="1" applyAlignment="1">
      <alignment horizontal="left" vertical="center" wrapText="1"/>
    </xf>
    <xf numFmtId="9" fontId="60" fillId="2" borderId="1" xfId="8" applyFont="1" applyFill="1" applyBorder="1" applyAlignment="1">
      <alignment vertical="center" wrapText="1"/>
    </xf>
    <xf numFmtId="43" fontId="60" fillId="2" borderId="1" xfId="1" applyFont="1" applyFill="1" applyBorder="1" applyAlignment="1">
      <alignment horizontal="center" vertical="center" wrapText="1"/>
    </xf>
    <xf numFmtId="165" fontId="60" fillId="2" borderId="1" xfId="1" applyNumberFormat="1" applyFont="1" applyFill="1" applyBorder="1" applyAlignment="1">
      <alignment horizontal="center" vertical="center" wrapText="1"/>
    </xf>
    <xf numFmtId="0" fontId="60" fillId="2" borderId="1" xfId="2" applyFont="1" applyFill="1" applyBorder="1" applyAlignment="1">
      <alignment horizontal="left"/>
    </xf>
    <xf numFmtId="0" fontId="60" fillId="2" borderId="1" xfId="2" applyFont="1" applyFill="1" applyBorder="1" applyAlignment="1"/>
    <xf numFmtId="0" fontId="60" fillId="2" borderId="1" xfId="2" applyFont="1" applyFill="1" applyBorder="1" applyAlignment="1">
      <alignment horizontal="left" wrapText="1"/>
    </xf>
    <xf numFmtId="9" fontId="60" fillId="2" borderId="1" xfId="2" applyNumberFormat="1" applyFont="1" applyFill="1" applyBorder="1" applyAlignment="1"/>
    <xf numFmtId="0" fontId="65" fillId="2" borderId="1" xfId="0" applyFont="1" applyFill="1" applyBorder="1"/>
    <xf numFmtId="0" fontId="64" fillId="6" borderId="1" xfId="0" applyFont="1" applyFill="1" applyBorder="1" applyAlignment="1">
      <alignment horizontal="center" vertical="center"/>
    </xf>
    <xf numFmtId="0" fontId="63" fillId="7" borderId="1" xfId="0" applyFont="1" applyFill="1" applyBorder="1" applyAlignment="1">
      <alignment vertical="center"/>
    </xf>
    <xf numFmtId="0" fontId="64" fillId="0" borderId="1" xfId="0" applyFont="1" applyBorder="1" applyAlignment="1">
      <alignment horizontal="center" vertical="center"/>
    </xf>
    <xf numFmtId="0" fontId="63" fillId="0" borderId="1" xfId="0" applyFont="1" applyBorder="1" applyAlignment="1">
      <alignment horizontal="left" vertical="center" wrapText="1"/>
    </xf>
    <xf numFmtId="2" fontId="63" fillId="3" borderId="1" xfId="0" applyNumberFormat="1" applyFont="1" applyFill="1" applyBorder="1" applyAlignment="1">
      <alignment horizontal="center" vertical="center"/>
    </xf>
    <xf numFmtId="2" fontId="63" fillId="0" borderId="1" xfId="0" applyNumberFormat="1" applyFont="1" applyBorder="1" applyAlignment="1">
      <alignment horizontal="center" vertical="center"/>
    </xf>
    <xf numFmtId="1" fontId="64" fillId="0" borderId="1" xfId="0" applyNumberFormat="1" applyFont="1" applyBorder="1" applyAlignment="1">
      <alignment horizontal="center" vertical="center"/>
    </xf>
    <xf numFmtId="2" fontId="64" fillId="0" borderId="1" xfId="0" applyNumberFormat="1" applyFont="1" applyBorder="1" applyAlignment="1">
      <alignment horizontal="center" vertical="center"/>
    </xf>
    <xf numFmtId="0" fontId="64" fillId="0" borderId="1" xfId="0" applyFont="1" applyBorder="1" applyAlignment="1">
      <alignment horizontal="left" vertical="top" wrapText="1" indent="1"/>
    </xf>
    <xf numFmtId="165" fontId="64" fillId="0" borderId="1" xfId="0" applyNumberFormat="1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left" vertical="center" wrapText="1"/>
    </xf>
    <xf numFmtId="0" fontId="63" fillId="0" borderId="1" xfId="0" applyFont="1" applyBorder="1" applyAlignment="1">
      <alignment vertical="center" wrapText="1"/>
    </xf>
    <xf numFmtId="172" fontId="63" fillId="0" borderId="1" xfId="0" applyNumberFormat="1" applyFont="1" applyBorder="1" applyAlignment="1">
      <alignment horizontal="center" vertical="center"/>
    </xf>
    <xf numFmtId="172" fontId="64" fillId="0" borderId="1" xfId="0" applyNumberFormat="1" applyFont="1" applyBorder="1" applyAlignment="1">
      <alignment horizontal="center" vertical="center"/>
    </xf>
    <xf numFmtId="165" fontId="63" fillId="0" borderId="1" xfId="0" applyNumberFormat="1" applyFont="1" applyBorder="1" applyAlignment="1">
      <alignment horizontal="center" vertical="center"/>
    </xf>
    <xf numFmtId="0" fontId="60" fillId="2" borderId="1" xfId="0" applyFont="1" applyFill="1" applyBorder="1" applyAlignment="1">
      <alignment horizontal="left" vertical="center" wrapText="1"/>
    </xf>
    <xf numFmtId="164" fontId="61" fillId="2" borderId="1" xfId="0" applyNumberFormat="1" applyFont="1" applyFill="1" applyBorder="1" applyAlignment="1">
      <alignment horizontal="center" vertical="center"/>
    </xf>
    <xf numFmtId="166" fontId="61" fillId="2" borderId="1" xfId="0" applyNumberFormat="1" applyFont="1" applyFill="1" applyBorder="1" applyAlignment="1">
      <alignment horizontal="center" vertical="center"/>
    </xf>
    <xf numFmtId="0" fontId="61" fillId="0" borderId="1" xfId="6" applyFont="1" applyBorder="1" applyAlignment="1">
      <alignment horizontal="center" vertical="center"/>
    </xf>
    <xf numFmtId="0" fontId="61" fillId="0" borderId="1" xfId="0" applyFont="1" applyBorder="1" applyAlignment="1">
      <alignment horizontal="left" vertical="center"/>
    </xf>
    <xf numFmtId="2" fontId="61" fillId="0" borderId="1" xfId="6" applyNumberFormat="1" applyFont="1" applyBorder="1" applyAlignment="1">
      <alignment horizontal="center" vertical="center"/>
    </xf>
    <xf numFmtId="165" fontId="63" fillId="2" borderId="1" xfId="0" applyNumberFormat="1" applyFont="1" applyFill="1" applyBorder="1" applyAlignment="1">
      <alignment horizontal="center" vertical="center" wrapText="1"/>
    </xf>
    <xf numFmtId="165" fontId="66" fillId="2" borderId="1" xfId="5" applyNumberFormat="1" applyFont="1" applyFill="1" applyBorder="1" applyAlignment="1">
      <alignment horizontal="center"/>
    </xf>
    <xf numFmtId="0" fontId="55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6" fillId="2" borderId="4" xfId="0" applyFont="1" applyFill="1" applyBorder="1" applyAlignment="1">
      <alignment horizontal="center" vertical="center"/>
    </xf>
    <xf numFmtId="2" fontId="59" fillId="2" borderId="4" xfId="0" applyNumberFormat="1" applyFont="1" applyFill="1" applyBorder="1" applyAlignment="1">
      <alignment horizontal="center" vertical="center"/>
    </xf>
    <xf numFmtId="1" fontId="59" fillId="2" borderId="4" xfId="0" applyNumberFormat="1" applyFont="1" applyFill="1" applyBorder="1" applyAlignment="1">
      <alignment horizontal="center" vertical="center"/>
    </xf>
    <xf numFmtId="0" fontId="59" fillId="2" borderId="4" xfId="0" applyFont="1" applyFill="1" applyBorder="1" applyAlignment="1">
      <alignment horizontal="center" vertical="center"/>
    </xf>
    <xf numFmtId="1" fontId="59" fillId="2" borderId="6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164" fontId="15" fillId="0" borderId="1" xfId="0" applyNumberFormat="1" applyFont="1" applyBorder="1" applyAlignment="1">
      <alignment horizontal="center" vertical="center" wrapText="1"/>
    </xf>
    <xf numFmtId="0" fontId="15" fillId="0" borderId="1" xfId="6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2" fontId="15" fillId="0" borderId="1" xfId="6" applyNumberFormat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center" vertical="center"/>
    </xf>
    <xf numFmtId="0" fontId="15" fillId="0" borderId="1" xfId="6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68" fillId="2" borderId="4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5" fillId="2" borderId="0" xfId="19" applyFont="1" applyFill="1" applyAlignment="1">
      <alignment horizontal="center" vertical="center"/>
    </xf>
    <xf numFmtId="0" fontId="5" fillId="2" borderId="2" xfId="19" applyFont="1" applyFill="1" applyBorder="1" applyAlignment="1">
      <alignment horizontal="center" vertical="center"/>
    </xf>
    <xf numFmtId="1" fontId="5" fillId="2" borderId="0" xfId="24" applyNumberFormat="1" applyFont="1" applyFill="1" applyAlignment="1">
      <alignment horizontal="center" vertical="center"/>
    </xf>
    <xf numFmtId="0" fontId="5" fillId="2" borderId="0" xfId="24" applyFont="1" applyFill="1" applyAlignment="1">
      <alignment horizontal="center" vertical="center"/>
    </xf>
    <xf numFmtId="165" fontId="63" fillId="3" borderId="1" xfId="0" applyNumberFormat="1" applyFont="1" applyFill="1" applyBorder="1" applyAlignment="1">
      <alignment horizontal="center" vertical="center"/>
    </xf>
    <xf numFmtId="165" fontId="60" fillId="3" borderId="1" xfId="5" applyNumberFormat="1" applyFont="1" applyFill="1" applyBorder="1" applyAlignment="1">
      <alignment horizontal="center" vertical="center" wrapText="1"/>
    </xf>
    <xf numFmtId="165" fontId="60" fillId="3" borderId="1" xfId="5" applyNumberFormat="1" applyFont="1" applyFill="1" applyBorder="1" applyAlignment="1">
      <alignment horizontal="center"/>
    </xf>
    <xf numFmtId="2" fontId="59" fillId="3" borderId="4" xfId="0" applyNumberFormat="1" applyFont="1" applyFill="1" applyBorder="1" applyAlignment="1">
      <alignment horizontal="center" vertical="center"/>
    </xf>
    <xf numFmtId="49" fontId="48" fillId="2" borderId="1" xfId="0" applyNumberFormat="1" applyFont="1" applyFill="1" applyBorder="1" applyAlignment="1">
      <alignment horizontal="center" vertical="center" wrapText="1"/>
    </xf>
    <xf numFmtId="0" fontId="48" fillId="2" borderId="1" xfId="0" applyNumberFormat="1" applyFont="1" applyFill="1" applyBorder="1" applyAlignment="1">
      <alignment horizontal="center" vertical="center" wrapText="1"/>
    </xf>
    <xf numFmtId="2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/>
    <xf numFmtId="0" fontId="49" fillId="2" borderId="0" xfId="0" applyFont="1" applyFill="1"/>
    <xf numFmtId="49" fontId="25" fillId="2" borderId="1" xfId="0" applyNumberFormat="1" applyFont="1" applyFill="1" applyBorder="1" applyAlignment="1">
      <alignment horizontal="center" vertical="center" wrapText="1"/>
    </xf>
    <xf numFmtId="0" fontId="25" fillId="2" borderId="1" xfId="0" applyNumberFormat="1" applyFont="1" applyFill="1" applyBorder="1" applyAlignment="1">
      <alignment horizontal="center" vertical="center" wrapText="1"/>
    </xf>
    <xf numFmtId="2" fontId="25" fillId="2" borderId="1" xfId="0" applyNumberFormat="1" applyFont="1" applyFill="1" applyBorder="1" applyAlignment="1" applyProtection="1">
      <alignment horizontal="right" vertical="center" wrapText="1"/>
      <protection locked="0"/>
    </xf>
    <xf numFmtId="16" fontId="1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 wrapText="1"/>
    </xf>
    <xf numFmtId="0" fontId="15" fillId="2" borderId="1" xfId="6" applyFont="1" applyFill="1" applyBorder="1" applyAlignment="1">
      <alignment horizontal="center" vertical="center" wrapText="1"/>
    </xf>
    <xf numFmtId="0" fontId="15" fillId="2" borderId="1" xfId="6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64" fontId="63" fillId="3" borderId="1" xfId="0" applyNumberFormat="1" applyFont="1" applyFill="1" applyBorder="1" applyAlignment="1">
      <alignment horizontal="center" vertical="center"/>
    </xf>
    <xf numFmtId="2" fontId="66" fillId="3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horizontal="center" vertical="center" wrapText="1"/>
    </xf>
    <xf numFmtId="0" fontId="63" fillId="3" borderId="1" xfId="0" applyFont="1" applyFill="1" applyBorder="1" applyAlignment="1">
      <alignment horizontal="center" vertical="center"/>
    </xf>
    <xf numFmtId="2" fontId="60" fillId="3" borderId="1" xfId="0" applyNumberFormat="1" applyFont="1" applyFill="1" applyBorder="1" applyAlignment="1">
      <alignment horizontal="center" vertical="center" wrapText="1"/>
    </xf>
    <xf numFmtId="2" fontId="60" fillId="3" borderId="1" xfId="0" applyNumberFormat="1" applyFont="1" applyFill="1" applyBorder="1" applyAlignment="1">
      <alignment horizontal="center" vertical="center"/>
    </xf>
    <xf numFmtId="1" fontId="64" fillId="2" borderId="1" xfId="0" applyNumberFormat="1" applyFont="1" applyFill="1" applyBorder="1" applyAlignment="1">
      <alignment horizontal="center" vertical="center"/>
    </xf>
    <xf numFmtId="9" fontId="37" fillId="0" borderId="1" xfId="0" applyNumberFormat="1" applyFont="1" applyFill="1" applyBorder="1"/>
    <xf numFmtId="167" fontId="40" fillId="5" borderId="1" xfId="0" applyNumberFormat="1" applyFont="1" applyFill="1" applyBorder="1" applyAlignment="1">
      <alignment horizontal="center" vertical="center" wrapText="1"/>
    </xf>
    <xf numFmtId="2" fontId="40" fillId="5" borderId="1" xfId="0" applyNumberFormat="1" applyFont="1" applyFill="1" applyBorder="1" applyAlignment="1">
      <alignment horizontal="center" vertical="center" wrapText="1"/>
    </xf>
    <xf numFmtId="1" fontId="40" fillId="5" borderId="1" xfId="0" applyNumberFormat="1" applyFont="1" applyFill="1" applyBorder="1" applyAlignment="1">
      <alignment horizontal="center" vertical="center" wrapText="1"/>
    </xf>
    <xf numFmtId="167" fontId="52" fillId="5" borderId="1" xfId="0" applyNumberFormat="1" applyFont="1" applyFill="1" applyBorder="1" applyAlignment="1">
      <alignment horizontal="center" vertical="center" wrapText="1"/>
    </xf>
    <xf numFmtId="1" fontId="52" fillId="5" borderId="1" xfId="0" applyNumberFormat="1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43" fontId="52" fillId="5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2" fontId="15" fillId="2" borderId="1" xfId="0" applyNumberFormat="1" applyFont="1" applyFill="1" applyBorder="1" applyAlignment="1">
      <alignment horizontal="center"/>
    </xf>
    <xf numFmtId="2" fontId="15" fillId="2" borderId="1" xfId="6" applyNumberFormat="1" applyFont="1" applyFill="1" applyBorder="1" applyAlignment="1">
      <alignment horizontal="center"/>
    </xf>
    <xf numFmtId="0" fontId="15" fillId="2" borderId="1" xfId="6" applyFont="1" applyFill="1" applyBorder="1" applyAlignment="1">
      <alignment horizontal="center"/>
    </xf>
    <xf numFmtId="0" fontId="63" fillId="2" borderId="12" xfId="0" applyFont="1" applyFill="1" applyBorder="1" applyAlignment="1">
      <alignment vertical="top" wrapText="1"/>
    </xf>
    <xf numFmtId="0" fontId="63" fillId="2" borderId="11" xfId="0" applyFont="1" applyFill="1" applyBorder="1" applyAlignment="1">
      <alignment vertical="top" wrapText="1"/>
    </xf>
    <xf numFmtId="0" fontId="63" fillId="2" borderId="13" xfId="0" applyFont="1" applyFill="1" applyBorder="1" applyAlignment="1">
      <alignment vertical="top" wrapText="1"/>
    </xf>
    <xf numFmtId="0" fontId="63" fillId="2" borderId="11" xfId="0" applyFont="1" applyFill="1" applyBorder="1" applyAlignment="1">
      <alignment horizontal="center" vertical="top" wrapText="1"/>
    </xf>
    <xf numFmtId="164" fontId="15" fillId="0" borderId="10" xfId="0" applyNumberFormat="1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2" fontId="15" fillId="0" borderId="10" xfId="0" applyNumberFormat="1" applyFont="1" applyBorder="1" applyAlignment="1">
      <alignment horizontal="center" vertical="center" wrapText="1"/>
    </xf>
    <xf numFmtId="165" fontId="15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64" fontId="15" fillId="0" borderId="0" xfId="0" applyNumberFormat="1" applyFont="1" applyBorder="1" applyAlignment="1">
      <alignment horizontal="center"/>
    </xf>
    <xf numFmtId="2" fontId="15" fillId="0" borderId="0" xfId="0" applyNumberFormat="1" applyFont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 wrapText="1"/>
    </xf>
    <xf numFmtId="164" fontId="15" fillId="0" borderId="7" xfId="0" applyNumberFormat="1" applyFont="1" applyBorder="1" applyAlignment="1">
      <alignment horizontal="center"/>
    </xf>
    <xf numFmtId="2" fontId="15" fillId="0" borderId="7" xfId="0" applyNumberFormat="1" applyFont="1" applyBorder="1" applyAlignment="1">
      <alignment horizontal="center"/>
    </xf>
    <xf numFmtId="2" fontId="15" fillId="0" borderId="2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68" fontId="15" fillId="0" borderId="10" xfId="0" applyNumberFormat="1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/>
    </xf>
    <xf numFmtId="14" fontId="14" fillId="0" borderId="2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0" fontId="15" fillId="0" borderId="14" xfId="0" applyFont="1" applyBorder="1" applyAlignment="1">
      <alignment horizontal="center"/>
    </xf>
    <xf numFmtId="0" fontId="15" fillId="0" borderId="10" xfId="6" applyFont="1" applyBorder="1" applyAlignment="1">
      <alignment horizontal="center"/>
    </xf>
    <xf numFmtId="0" fontId="15" fillId="0" borderId="0" xfId="6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0" fontId="72" fillId="0" borderId="0" xfId="0" applyFont="1"/>
    <xf numFmtId="0" fontId="73" fillId="0" borderId="0" xfId="0" applyFont="1"/>
    <xf numFmtId="2" fontId="73" fillId="0" borderId="0" xfId="0" applyNumberFormat="1" applyFont="1" applyFill="1"/>
    <xf numFmtId="0" fontId="74" fillId="0" borderId="1" xfId="0" applyFont="1" applyFill="1" applyBorder="1" applyAlignment="1">
      <alignment horizontal="center" vertical="center" wrapText="1"/>
    </xf>
    <xf numFmtId="0" fontId="74" fillId="0" borderId="1" xfId="0" applyFont="1" applyFill="1" applyBorder="1" applyAlignment="1">
      <alignment horizontal="center" vertical="center"/>
    </xf>
    <xf numFmtId="0" fontId="75" fillId="0" borderId="1" xfId="0" applyFont="1" applyFill="1" applyBorder="1" applyAlignment="1">
      <alignment horizontal="left" vertical="center" wrapText="1"/>
    </xf>
    <xf numFmtId="2" fontId="74" fillId="0" borderId="1" xfId="0" applyNumberFormat="1" applyFont="1" applyFill="1" applyBorder="1" applyAlignment="1">
      <alignment horizontal="center" vertical="center" wrapText="1"/>
    </xf>
    <xf numFmtId="43" fontId="74" fillId="0" borderId="1" xfId="0" applyNumberFormat="1" applyFont="1" applyFill="1" applyBorder="1" applyAlignment="1">
      <alignment horizontal="center" vertical="center" wrapText="1"/>
    </xf>
    <xf numFmtId="0" fontId="75" fillId="0" borderId="7" xfId="0" applyFont="1" applyFill="1" applyBorder="1" applyAlignment="1">
      <alignment horizontal="left" vertical="center" wrapText="1"/>
    </xf>
    <xf numFmtId="0" fontId="73" fillId="0" borderId="0" xfId="0" applyFont="1" applyFill="1"/>
    <xf numFmtId="0" fontId="74" fillId="0" borderId="1" xfId="0" applyFont="1" applyFill="1" applyBorder="1" applyAlignment="1">
      <alignment horizontal="left" vertical="center" wrapText="1"/>
    </xf>
    <xf numFmtId="0" fontId="76" fillId="0" borderId="1" xfId="0" applyFont="1" applyFill="1" applyBorder="1" applyAlignment="1">
      <alignment horizontal="left" vertical="center" wrapText="1"/>
    </xf>
    <xf numFmtId="0" fontId="75" fillId="3" borderId="1" xfId="0" applyFont="1" applyFill="1" applyBorder="1" applyAlignment="1">
      <alignment horizontal="left" vertical="center" wrapText="1"/>
    </xf>
    <xf numFmtId="0" fontId="75" fillId="3" borderId="1" xfId="0" applyFont="1" applyFill="1" applyBorder="1" applyAlignment="1">
      <alignment horizontal="center" vertical="center" wrapText="1"/>
    </xf>
    <xf numFmtId="2" fontId="74" fillId="3" borderId="1" xfId="0" applyNumberFormat="1" applyFont="1" applyFill="1" applyBorder="1" applyAlignment="1">
      <alignment horizontal="center" vertical="center" wrapText="1"/>
    </xf>
    <xf numFmtId="0" fontId="77" fillId="0" borderId="1" xfId="0" applyFont="1" applyFill="1" applyBorder="1" applyAlignment="1">
      <alignment horizontal="left" vertical="center" wrapText="1"/>
    </xf>
    <xf numFmtId="0" fontId="73" fillId="0" borderId="1" xfId="0" applyFont="1" applyFill="1" applyBorder="1"/>
    <xf numFmtId="167" fontId="74" fillId="0" borderId="1" xfId="0" applyNumberFormat="1" applyFont="1" applyFill="1" applyBorder="1" applyAlignment="1">
      <alignment horizontal="center" vertical="center" wrapText="1"/>
    </xf>
    <xf numFmtId="1" fontId="74" fillId="0" borderId="1" xfId="0" applyNumberFormat="1" applyFont="1" applyFill="1" applyBorder="1" applyAlignment="1">
      <alignment horizontal="center" vertical="center" wrapText="1"/>
    </xf>
    <xf numFmtId="0" fontId="77" fillId="0" borderId="1" xfId="0" applyFont="1" applyFill="1" applyBorder="1" applyAlignment="1">
      <alignment horizontal="center" vertical="center" wrapText="1"/>
    </xf>
    <xf numFmtId="1" fontId="77" fillId="0" borderId="1" xfId="0" applyNumberFormat="1" applyFont="1" applyFill="1" applyBorder="1" applyAlignment="1">
      <alignment horizontal="center" vertical="center" wrapText="1"/>
    </xf>
    <xf numFmtId="167" fontId="77" fillId="0" borderId="1" xfId="0" applyNumberFormat="1" applyFont="1" applyFill="1" applyBorder="1" applyAlignment="1">
      <alignment horizontal="center" vertical="center" wrapText="1"/>
    </xf>
    <xf numFmtId="0" fontId="78" fillId="0" borderId="0" xfId="0" applyFont="1" applyFill="1"/>
    <xf numFmtId="0" fontId="78" fillId="0" borderId="0" xfId="0" applyFont="1"/>
    <xf numFmtId="0" fontId="74" fillId="0" borderId="1" xfId="0" applyFont="1" applyFill="1" applyBorder="1" applyAlignment="1">
      <alignment horizontal="center" vertical="center" wrapText="1"/>
    </xf>
    <xf numFmtId="2" fontId="64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 wrapText="1"/>
    </xf>
    <xf numFmtId="2" fontId="15" fillId="0" borderId="1" xfId="6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2" fontId="15" fillId="0" borderId="1" xfId="0" applyNumberFormat="1" applyFont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80" fillId="0" borderId="1" xfId="0" applyFont="1" applyFill="1" applyBorder="1" applyAlignment="1">
      <alignment horizontal="left" vertical="center" wrapText="1"/>
    </xf>
    <xf numFmtId="0" fontId="80" fillId="0" borderId="7" xfId="0" applyFont="1" applyFill="1" applyBorder="1" applyAlignment="1">
      <alignment horizontal="left" vertical="center" wrapText="1"/>
    </xf>
    <xf numFmtId="0" fontId="82" fillId="0" borderId="1" xfId="0" applyFont="1" applyFill="1" applyBorder="1" applyAlignment="1">
      <alignment horizontal="left" vertical="center" wrapText="1"/>
    </xf>
    <xf numFmtId="0" fontId="82" fillId="0" borderId="1" xfId="0" applyFont="1" applyFill="1" applyBorder="1" applyAlignment="1">
      <alignment horizontal="center" vertical="center" wrapText="1"/>
    </xf>
    <xf numFmtId="0" fontId="83" fillId="2" borderId="1" xfId="17" applyFont="1" applyFill="1" applyBorder="1" applyAlignment="1">
      <alignment horizontal="center"/>
    </xf>
    <xf numFmtId="9" fontId="83" fillId="2" borderId="1" xfId="17" applyNumberFormat="1" applyFont="1" applyFill="1" applyBorder="1" applyAlignment="1">
      <alignment horizontal="center"/>
    </xf>
    <xf numFmtId="2" fontId="77" fillId="0" borderId="1" xfId="0" applyNumberFormat="1" applyFont="1" applyFill="1" applyBorder="1" applyAlignment="1">
      <alignment horizontal="center" vertical="center" wrapText="1"/>
    </xf>
    <xf numFmtId="43" fontId="77" fillId="0" borderId="1" xfId="0" applyNumberFormat="1" applyFont="1" applyFill="1" applyBorder="1" applyAlignment="1">
      <alignment horizontal="center" vertical="center" wrapText="1"/>
    </xf>
    <xf numFmtId="0" fontId="83" fillId="2" borderId="1" xfId="29" applyFont="1" applyFill="1" applyBorder="1" applyAlignment="1">
      <alignment horizontal="center" vertical="center" wrapText="1"/>
    </xf>
    <xf numFmtId="9" fontId="83" fillId="2" borderId="1" xfId="30" applyNumberFormat="1" applyFont="1" applyFill="1" applyBorder="1" applyAlignment="1">
      <alignment horizontal="center" vertical="center"/>
    </xf>
    <xf numFmtId="0" fontId="83" fillId="2" borderId="1" xfId="30" applyFont="1" applyFill="1" applyBorder="1" applyAlignment="1">
      <alignment horizontal="center"/>
    </xf>
    <xf numFmtId="0" fontId="83" fillId="2" borderId="1" xfId="30" applyFont="1" applyFill="1" applyBorder="1" applyAlignment="1">
      <alignment horizontal="center" vertical="center" wrapText="1"/>
    </xf>
    <xf numFmtId="9" fontId="83" fillId="2" borderId="1" xfId="30" applyNumberFormat="1" applyFont="1" applyFill="1" applyBorder="1" applyAlignment="1">
      <alignment horizontal="center" vertical="center" wrapText="1"/>
    </xf>
    <xf numFmtId="167" fontId="82" fillId="0" borderId="1" xfId="0" applyNumberFormat="1" applyFont="1" applyFill="1" applyBorder="1" applyAlignment="1">
      <alignment horizontal="center" vertical="center" wrapText="1"/>
    </xf>
    <xf numFmtId="2" fontId="82" fillId="0" borderId="1" xfId="0" applyNumberFormat="1" applyFont="1" applyFill="1" applyBorder="1" applyAlignment="1">
      <alignment horizontal="center" vertical="center" wrapText="1"/>
    </xf>
    <xf numFmtId="43" fontId="82" fillId="0" borderId="1" xfId="1" applyFont="1" applyFill="1" applyBorder="1" applyAlignment="1">
      <alignment horizontal="center" vertical="center" wrapText="1"/>
    </xf>
    <xf numFmtId="0" fontId="84" fillId="0" borderId="0" xfId="0" applyFont="1" applyFill="1"/>
    <xf numFmtId="0" fontId="85" fillId="0" borderId="0" xfId="0" applyFont="1" applyFill="1"/>
    <xf numFmtId="0" fontId="86" fillId="0" borderId="0" xfId="0" applyFont="1" applyFill="1" applyAlignment="1">
      <alignment horizontal="right"/>
    </xf>
    <xf numFmtId="0" fontId="73" fillId="0" borderId="0" xfId="0" applyFont="1" applyFill="1" applyAlignment="1">
      <alignment horizontal="center"/>
    </xf>
    <xf numFmtId="0" fontId="87" fillId="0" borderId="0" xfId="0" applyFont="1" applyFill="1"/>
    <xf numFmtId="0" fontId="87" fillId="0" borderId="0" xfId="0" applyFont="1"/>
    <xf numFmtId="2" fontId="22" fillId="2" borderId="1" xfId="0" applyNumberFormat="1" applyFont="1" applyFill="1" applyBorder="1" applyAlignment="1">
      <alignment vertical="center"/>
    </xf>
    <xf numFmtId="173" fontId="15" fillId="0" borderId="10" xfId="20" applyNumberFormat="1" applyFont="1" applyBorder="1" applyAlignment="1">
      <alignment horizontal="center" vertical="center" wrapText="1"/>
    </xf>
    <xf numFmtId="173" fontId="15" fillId="0" borderId="10" xfId="20" applyNumberFormat="1" applyFont="1" applyBorder="1" applyAlignment="1">
      <alignment horizontal="center"/>
    </xf>
    <xf numFmtId="0" fontId="0" fillId="2" borderId="1" xfId="0" applyFill="1" applyBorder="1"/>
    <xf numFmtId="43" fontId="0" fillId="0" borderId="0" xfId="0" applyNumberFormat="1"/>
    <xf numFmtId="173" fontId="15" fillId="0" borderId="1" xfId="20" applyNumberFormat="1" applyFont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center"/>
    </xf>
    <xf numFmtId="173" fontId="16" fillId="0" borderId="10" xfId="20" applyNumberFormat="1" applyFont="1" applyBorder="1" applyAlignment="1">
      <alignment horizontal="center" vertical="center" wrapText="1"/>
    </xf>
    <xf numFmtId="173" fontId="15" fillId="0" borderId="0" xfId="20" applyNumberFormat="1" applyFont="1" applyAlignment="1">
      <alignment horizontal="center" vertical="center" wrapText="1"/>
    </xf>
    <xf numFmtId="2" fontId="20" fillId="2" borderId="1" xfId="0" applyNumberFormat="1" applyFont="1" applyFill="1" applyBorder="1"/>
    <xf numFmtId="0" fontId="0" fillId="2" borderId="12" xfId="0" applyFont="1" applyFill="1" applyBorder="1" applyAlignment="1">
      <alignment horizontal="center" vertical="center"/>
    </xf>
    <xf numFmtId="173" fontId="15" fillId="0" borderId="0" xfId="20" applyNumberFormat="1" applyFont="1" applyAlignment="1">
      <alignment horizontal="center"/>
    </xf>
    <xf numFmtId="173" fontId="16" fillId="0" borderId="0" xfId="20" applyNumberFormat="1" applyFont="1" applyAlignment="1">
      <alignment horizontal="center" vertical="center" wrapText="1"/>
    </xf>
    <xf numFmtId="2" fontId="0" fillId="2" borderId="1" xfId="0" applyNumberFormat="1" applyFont="1" applyFill="1" applyBorder="1" applyAlignment="1"/>
    <xf numFmtId="0" fontId="0" fillId="0" borderId="0" xfId="0"/>
    <xf numFmtId="0" fontId="0" fillId="2" borderId="0" xfId="0" applyFill="1"/>
    <xf numFmtId="0" fontId="19" fillId="2" borderId="0" xfId="0" applyFont="1" applyFill="1"/>
    <xf numFmtId="0" fontId="0" fillId="2" borderId="4" xfId="0" applyFont="1" applyFill="1" applyBorder="1"/>
    <xf numFmtId="0" fontId="0" fillId="2" borderId="5" xfId="0" applyFont="1" applyFill="1" applyBorder="1"/>
    <xf numFmtId="0" fontId="9" fillId="2" borderId="12" xfId="0" applyFont="1" applyFill="1" applyBorder="1"/>
    <xf numFmtId="0" fontId="9" fillId="2" borderId="13" xfId="0" applyFont="1" applyFill="1" applyBorder="1"/>
    <xf numFmtId="0" fontId="9" fillId="2" borderId="11" xfId="0" applyFont="1" applyFill="1" applyBorder="1"/>
    <xf numFmtId="0" fontId="0" fillId="0" borderId="0" xfId="0" applyFont="1"/>
    <xf numFmtId="0" fontId="0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top"/>
    </xf>
    <xf numFmtId="0" fontId="20" fillId="3" borderId="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vertical="center" wrapText="1"/>
    </xf>
    <xf numFmtId="0" fontId="0" fillId="3" borderId="7" xfId="0" applyFont="1" applyFill="1" applyBorder="1" applyAlignment="1">
      <alignment wrapText="1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top"/>
    </xf>
    <xf numFmtId="0" fontId="0" fillId="2" borderId="7" xfId="0" applyFont="1" applyFill="1" applyBorder="1" applyAlignment="1">
      <alignment horizontal="right"/>
    </xf>
    <xf numFmtId="0" fontId="0" fillId="2" borderId="7" xfId="0" applyFill="1" applyBorder="1" applyAlignment="1">
      <alignment horizontal="left"/>
    </xf>
    <xf numFmtId="0" fontId="5" fillId="0" borderId="1" xfId="9" applyFont="1" applyBorder="1" applyAlignment="1" applyProtection="1">
      <alignment wrapText="1"/>
    </xf>
    <xf numFmtId="0" fontId="22" fillId="2" borderId="1" xfId="0" applyFont="1" applyFill="1" applyBorder="1" applyAlignment="1"/>
    <xf numFmtId="1" fontId="22" fillId="0" borderId="1" xfId="0" applyNumberFormat="1" applyFont="1" applyBorder="1" applyAlignment="1"/>
    <xf numFmtId="2" fontId="22" fillId="0" borderId="1" xfId="0" applyNumberFormat="1" applyFont="1" applyBorder="1" applyAlignment="1"/>
    <xf numFmtId="0" fontId="0" fillId="2" borderId="1" xfId="0" applyFont="1" applyFill="1" applyBorder="1" applyAlignment="1">
      <alignment horizontal="right"/>
    </xf>
    <xf numFmtId="0" fontId="22" fillId="0" borderId="1" xfId="0" applyFont="1" applyBorder="1" applyAlignment="1"/>
    <xf numFmtId="0" fontId="0" fillId="0" borderId="1" xfId="0" applyFont="1" applyBorder="1" applyAlignment="1">
      <alignment horizontal="right"/>
    </xf>
    <xf numFmtId="0" fontId="23" fillId="0" borderId="1" xfId="9" applyFont="1" applyFill="1" applyBorder="1" applyAlignment="1" applyProtection="1">
      <alignment wrapText="1"/>
    </xf>
    <xf numFmtId="0" fontId="22" fillId="0" borderId="1" xfId="0" applyFont="1" applyBorder="1" applyAlignment="1">
      <alignment vertical="center"/>
    </xf>
    <xf numFmtId="0" fontId="9" fillId="3" borderId="1" xfId="0" applyFont="1" applyFill="1" applyBorder="1" applyAlignment="1">
      <alignment horizontal="center"/>
    </xf>
    <xf numFmtId="0" fontId="4" fillId="3" borderId="1" xfId="10" applyFont="1" applyFill="1" applyBorder="1" applyAlignment="1" applyProtection="1">
      <alignment horizontal="center" wrapText="1"/>
    </xf>
    <xf numFmtId="0" fontId="0" fillId="3" borderId="1" xfId="0" applyFont="1" applyFill="1" applyBorder="1" applyAlignment="1"/>
    <xf numFmtId="2" fontId="0" fillId="3" borderId="1" xfId="0" applyNumberFormat="1" applyFont="1" applyFill="1" applyBorder="1" applyAlignment="1"/>
    <xf numFmtId="0" fontId="23" fillId="2" borderId="1" xfId="11" applyFont="1" applyFill="1" applyBorder="1" applyAlignment="1" applyProtection="1">
      <alignment horizontal="right"/>
    </xf>
    <xf numFmtId="0" fontId="25" fillId="2" borderId="1" xfId="10" applyFont="1" applyFill="1" applyBorder="1" applyAlignment="1" applyProtection="1">
      <alignment horizontal="left"/>
    </xf>
    <xf numFmtId="0" fontId="5" fillId="0" borderId="1" xfId="10" applyFont="1" applyFill="1" applyBorder="1" applyAlignment="1" applyProtection="1">
      <alignment horizontal="left" wrapText="1"/>
    </xf>
    <xf numFmtId="0" fontId="8" fillId="0" borderId="0" xfId="0" applyFont="1"/>
    <xf numFmtId="0" fontId="23" fillId="2" borderId="1" xfId="10" applyFont="1" applyFill="1" applyBorder="1" applyAlignment="1" applyProtection="1">
      <alignment horizontal="right"/>
    </xf>
    <xf numFmtId="0" fontId="5" fillId="0" borderId="1" xfId="10" applyFont="1" applyBorder="1" applyAlignment="1" applyProtection="1">
      <alignment wrapText="1"/>
    </xf>
    <xf numFmtId="0" fontId="23" fillId="0" borderId="1" xfId="10" applyFont="1" applyFill="1" applyBorder="1" applyAlignment="1" applyProtection="1">
      <alignment wrapText="1"/>
    </xf>
    <xf numFmtId="0" fontId="23" fillId="0" borderId="1" xfId="10" applyFont="1" applyFill="1" applyBorder="1" applyAlignment="1" applyProtection="1"/>
    <xf numFmtId="0" fontId="27" fillId="2" borderId="1" xfId="0" applyFont="1" applyFill="1" applyBorder="1" applyAlignment="1"/>
    <xf numFmtId="0" fontId="23" fillId="0" borderId="1" xfId="12" applyFont="1" applyFill="1" applyBorder="1" applyAlignment="1" applyProtection="1">
      <alignment wrapText="1"/>
    </xf>
    <xf numFmtId="0" fontId="28" fillId="3" borderId="1" xfId="10" applyFont="1" applyFill="1" applyBorder="1" applyAlignment="1" applyProtection="1">
      <alignment horizontal="center"/>
    </xf>
    <xf numFmtId="0" fontId="29" fillId="3" borderId="1" xfId="10" applyFont="1" applyFill="1" applyBorder="1" applyAlignment="1" applyProtection="1">
      <alignment horizontal="center"/>
    </xf>
    <xf numFmtId="0" fontId="4" fillId="3" borderId="1" xfId="13" applyFont="1" applyFill="1" applyBorder="1" applyAlignment="1" applyProtection="1">
      <alignment horizontal="center" wrapText="1"/>
    </xf>
    <xf numFmtId="0" fontId="8" fillId="3" borderId="1" xfId="0" applyFont="1" applyFill="1" applyBorder="1" applyAlignment="1"/>
    <xf numFmtId="2" fontId="8" fillId="3" borderId="1" xfId="0" applyNumberFormat="1" applyFont="1" applyFill="1" applyBorder="1" applyAlignment="1"/>
    <xf numFmtId="0" fontId="8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30" fillId="0" borderId="1" xfId="14" applyFont="1" applyBorder="1" applyAlignment="1" applyProtection="1">
      <alignment horizontal="left"/>
    </xf>
    <xf numFmtId="0" fontId="0" fillId="0" borderId="7" xfId="0" applyBorder="1" applyAlignment="1">
      <alignment horizontal="center"/>
    </xf>
    <xf numFmtId="0" fontId="23" fillId="0" borderId="1" xfId="15" applyFont="1" applyFill="1" applyBorder="1" applyAlignment="1" applyProtection="1">
      <alignment wrapText="1"/>
    </xf>
    <xf numFmtId="0" fontId="8" fillId="3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/>
    <xf numFmtId="0" fontId="31" fillId="0" borderId="1" xfId="16" applyFont="1" applyFill="1" applyBorder="1" applyAlignment="1" applyProtection="1">
      <alignment wrapText="1"/>
    </xf>
    <xf numFmtId="0" fontId="31" fillId="0" borderId="1" xfId="5" applyFont="1" applyFill="1" applyBorder="1" applyAlignment="1" applyProtection="1">
      <alignment wrapText="1"/>
    </xf>
    <xf numFmtId="0" fontId="22" fillId="0" borderId="0" xfId="0" applyFont="1"/>
    <xf numFmtId="0" fontId="20" fillId="3" borderId="1" xfId="0" applyFont="1" applyFill="1" applyBorder="1" applyAlignment="1">
      <alignment horizontal="center"/>
    </xf>
    <xf numFmtId="0" fontId="28" fillId="3" borderId="1" xfId="5" applyFont="1" applyFill="1" applyBorder="1" applyAlignment="1" applyProtection="1">
      <alignment horizontal="center" wrapText="1"/>
    </xf>
    <xf numFmtId="0" fontId="22" fillId="3" borderId="1" xfId="0" applyFont="1" applyFill="1" applyBorder="1" applyAlignment="1"/>
    <xf numFmtId="0" fontId="22" fillId="3" borderId="1" xfId="0" applyFont="1" applyFill="1" applyBorder="1" applyAlignment="1">
      <alignment horizontal="right"/>
    </xf>
    <xf numFmtId="2" fontId="22" fillId="3" borderId="1" xfId="0" applyNumberFormat="1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2" fillId="2" borderId="7" xfId="0" applyFont="1" applyFill="1" applyBorder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2" fontId="22" fillId="0" borderId="1" xfId="0" applyNumberFormat="1" applyFont="1" applyBorder="1" applyAlignment="1">
      <alignment vertical="center"/>
    </xf>
    <xf numFmtId="0" fontId="22" fillId="0" borderId="0" xfId="0" applyFont="1" applyAlignment="1"/>
    <xf numFmtId="0" fontId="0" fillId="2" borderId="7" xfId="0" applyFill="1" applyBorder="1" applyAlignment="1"/>
    <xf numFmtId="0" fontId="22" fillId="0" borderId="1" xfId="0" applyFont="1" applyBorder="1" applyAlignment="1">
      <alignment horizontal="left"/>
    </xf>
    <xf numFmtId="2" fontId="22" fillId="2" borderId="1" xfId="0" applyNumberFormat="1" applyFont="1" applyFill="1" applyBorder="1" applyAlignment="1"/>
    <xf numFmtId="0" fontId="0" fillId="0" borderId="1" xfId="0" applyFont="1" applyBorder="1" applyAlignment="1"/>
    <xf numFmtId="2" fontId="22" fillId="0" borderId="0" xfId="0" applyNumberFormat="1" applyFont="1"/>
    <xf numFmtId="0" fontId="0" fillId="0" borderId="1" xfId="0" applyBorder="1"/>
    <xf numFmtId="0" fontId="20" fillId="0" borderId="1" xfId="0" applyFont="1" applyBorder="1" applyAlignment="1">
      <alignment horizontal="left" vertical="center"/>
    </xf>
    <xf numFmtId="2" fontId="20" fillId="0" borderId="1" xfId="0" applyNumberFormat="1" applyFont="1" applyBorder="1"/>
    <xf numFmtId="9" fontId="0" fillId="0" borderId="1" xfId="0" applyNumberFormat="1" applyBorder="1"/>
    <xf numFmtId="49" fontId="28" fillId="3" borderId="1" xfId="27" applyNumberFormat="1" applyFont="1" applyFill="1" applyBorder="1" applyAlignment="1" applyProtection="1">
      <alignment horizontal="center" vertical="center" wrapText="1"/>
    </xf>
    <xf numFmtId="0" fontId="23" fillId="0" borderId="1" xfId="27" applyFont="1" applyFill="1" applyBorder="1" applyAlignment="1" applyProtection="1">
      <alignment wrapText="1"/>
    </xf>
    <xf numFmtId="0" fontId="31" fillId="0" borderId="1" xfId="27" applyFont="1" applyFill="1" applyBorder="1" applyAlignment="1" applyProtection="1">
      <alignment wrapText="1"/>
    </xf>
    <xf numFmtId="0" fontId="31" fillId="0" borderId="1" xfId="5" applyFont="1" applyFill="1" applyBorder="1" applyAlignment="1" applyProtection="1">
      <alignment vertical="center" wrapText="1"/>
    </xf>
    <xf numFmtId="0" fontId="23" fillId="0" borderId="1" xfId="5" applyFont="1" applyFill="1" applyBorder="1" applyAlignment="1" applyProtection="1">
      <alignment wrapText="1"/>
    </xf>
    <xf numFmtId="0" fontId="8" fillId="2" borderId="1" xfId="0" applyFont="1" applyFill="1" applyBorder="1" applyAlignment="1">
      <alignment horizontal="right" vertical="center"/>
    </xf>
    <xf numFmtId="2" fontId="22" fillId="2" borderId="1" xfId="0" applyNumberFormat="1" applyFont="1" applyFill="1" applyBorder="1" applyAlignment="1">
      <alignment horizontal="right" vertical="center"/>
    </xf>
    <xf numFmtId="2" fontId="22" fillId="0" borderId="1" xfId="0" applyNumberFormat="1" applyFont="1" applyBorder="1" applyAlignment="1">
      <alignment horizontal="right"/>
    </xf>
    <xf numFmtId="2" fontId="79" fillId="0" borderId="1" xfId="0" applyNumberFormat="1" applyFont="1" applyBorder="1"/>
    <xf numFmtId="2" fontId="9" fillId="0" borderId="1" xfId="0" applyNumberFormat="1" applyFont="1" applyBorder="1"/>
    <xf numFmtId="173" fontId="16" fillId="0" borderId="1" xfId="20" applyNumberFormat="1" applyFont="1" applyBorder="1" applyAlignment="1">
      <alignment horizontal="center"/>
    </xf>
    <xf numFmtId="2" fontId="22" fillId="3" borderId="1" xfId="0" applyNumberFormat="1" applyFont="1" applyFill="1" applyBorder="1" applyAlignment="1"/>
    <xf numFmtId="0" fontId="30" fillId="0" borderId="1" xfId="14" applyFont="1" applyBorder="1" applyAlignment="1" applyProtection="1">
      <alignment horizontal="left" wrapText="1"/>
    </xf>
    <xf numFmtId="0" fontId="74" fillId="0" borderId="1" xfId="0" applyFont="1" applyFill="1" applyBorder="1" applyAlignment="1">
      <alignment horizontal="center" vertical="center" wrapText="1"/>
    </xf>
    <xf numFmtId="164" fontId="15" fillId="0" borderId="1" xfId="632" applyNumberFormat="1" applyFont="1" applyBorder="1" applyAlignment="1">
      <alignment horizontal="center" vertical="center" wrapText="1"/>
    </xf>
    <xf numFmtId="0" fontId="1" fillId="0" borderId="1" xfId="16" applyBorder="1" applyAlignment="1">
      <alignment horizontal="center"/>
    </xf>
    <xf numFmtId="0" fontId="9" fillId="0" borderId="0" xfId="16" applyFont="1" applyAlignment="1">
      <alignment horizontal="center" vertical="center"/>
    </xf>
    <xf numFmtId="14" fontId="14" fillId="34" borderId="1" xfId="632" applyNumberFormat="1" applyFont="1" applyFill="1" applyBorder="1" applyAlignment="1">
      <alignment horizontal="center" vertical="center" wrapText="1"/>
    </xf>
    <xf numFmtId="0" fontId="15" fillId="34" borderId="1" xfId="632" applyFont="1" applyFill="1" applyBorder="1"/>
    <xf numFmtId="0" fontId="15" fillId="34" borderId="1" xfId="632" applyFont="1" applyFill="1" applyBorder="1" applyAlignment="1">
      <alignment horizontal="center" vertical="center" wrapText="1"/>
    </xf>
    <xf numFmtId="0" fontId="15" fillId="34" borderId="1" xfId="632" applyFont="1" applyFill="1" applyBorder="1" applyAlignment="1">
      <alignment horizontal="center"/>
    </xf>
    <xf numFmtId="0" fontId="16" fillId="0" borderId="1" xfId="632" applyFont="1" applyBorder="1" applyAlignment="1">
      <alignment horizontal="center" vertical="center" wrapText="1"/>
    </xf>
    <xf numFmtId="0" fontId="15" fillId="0" borderId="1" xfId="632" applyFont="1" applyBorder="1" applyAlignment="1">
      <alignment horizontal="center" vertical="center" wrapText="1"/>
    </xf>
    <xf numFmtId="0" fontId="15" fillId="0" borderId="1" xfId="632" applyFont="1" applyBorder="1" applyAlignment="1">
      <alignment horizontal="center"/>
    </xf>
    <xf numFmtId="0" fontId="15" fillId="0" borderId="1" xfId="632" applyFont="1" applyBorder="1" applyAlignment="1">
      <alignment horizontal="center"/>
    </xf>
    <xf numFmtId="168" fontId="15" fillId="0" borderId="1" xfId="632" applyNumberFormat="1" applyFont="1" applyBorder="1" applyAlignment="1">
      <alignment horizontal="center"/>
    </xf>
    <xf numFmtId="43" fontId="82" fillId="0" borderId="1" xfId="0" applyNumberFormat="1" applyFont="1" applyFill="1" applyBorder="1" applyAlignment="1">
      <alignment horizontal="center" vertical="center" wrapText="1"/>
    </xf>
    <xf numFmtId="0" fontId="128" fillId="2" borderId="1" xfId="0" applyFont="1" applyFill="1" applyBorder="1" applyAlignment="1">
      <alignment horizontal="center" vertical="center" wrapText="1"/>
    </xf>
    <xf numFmtId="0" fontId="129" fillId="3" borderId="1" xfId="0" applyFont="1" applyFill="1" applyBorder="1" applyAlignment="1">
      <alignment horizontal="center" vertical="center"/>
    </xf>
    <xf numFmtId="0" fontId="129" fillId="3" borderId="1" xfId="0" applyFont="1" applyFill="1" applyBorder="1" applyAlignment="1">
      <alignment horizontal="left" vertical="center"/>
    </xf>
    <xf numFmtId="0" fontId="128" fillId="3" borderId="1" xfId="0" applyFont="1" applyFill="1" applyBorder="1" applyAlignment="1">
      <alignment vertical="center" wrapText="1"/>
    </xf>
    <xf numFmtId="0" fontId="128" fillId="3" borderId="1" xfId="0" applyFont="1" applyFill="1" applyBorder="1" applyAlignment="1">
      <alignment wrapText="1"/>
    </xf>
    <xf numFmtId="0" fontId="128" fillId="3" borderId="1" xfId="0" applyFont="1" applyFill="1" applyBorder="1" applyAlignment="1">
      <alignment vertical="center"/>
    </xf>
    <xf numFmtId="0" fontId="128" fillId="3" borderId="1" xfId="0" applyFont="1" applyFill="1" applyBorder="1" applyAlignment="1">
      <alignment horizontal="center" vertical="center"/>
    </xf>
    <xf numFmtId="0" fontId="128" fillId="3" borderId="1" xfId="0" applyFont="1" applyFill="1" applyBorder="1" applyAlignment="1">
      <alignment horizontal="center" vertical="top"/>
    </xf>
    <xf numFmtId="0" fontId="128" fillId="2" borderId="1" xfId="0" applyFont="1" applyFill="1" applyBorder="1" applyAlignment="1">
      <alignment horizontal="center" vertical="center"/>
    </xf>
    <xf numFmtId="0" fontId="128" fillId="2" borderId="1" xfId="0" applyFont="1" applyFill="1" applyBorder="1" applyAlignment="1">
      <alignment horizontal="left" vertical="center"/>
    </xf>
    <xf numFmtId="0" fontId="14" fillId="0" borderId="1" xfId="9" applyFont="1" applyBorder="1" applyAlignment="1" applyProtection="1">
      <alignment horizontal="left" vertical="center" wrapText="1"/>
    </xf>
    <xf numFmtId="1" fontId="128" fillId="0" borderId="1" xfId="0" applyNumberFormat="1" applyFont="1" applyBorder="1" applyAlignment="1">
      <alignment horizontal="right" vertical="center"/>
    </xf>
    <xf numFmtId="2" fontId="128" fillId="0" borderId="1" xfId="0" applyNumberFormat="1" applyFont="1" applyBorder="1" applyAlignment="1">
      <alignment horizontal="right" vertical="center"/>
    </xf>
    <xf numFmtId="0" fontId="128" fillId="0" borderId="1" xfId="0" applyFont="1" applyBorder="1" applyAlignment="1">
      <alignment horizontal="center" vertical="center"/>
    </xf>
    <xf numFmtId="0" fontId="128" fillId="0" borderId="1" xfId="0" applyFont="1" applyBorder="1" applyAlignment="1">
      <alignment horizontal="right" vertical="center"/>
    </xf>
    <xf numFmtId="0" fontId="25" fillId="0" borderId="1" xfId="9" applyFont="1" applyFill="1" applyBorder="1" applyAlignment="1" applyProtection="1">
      <alignment horizontal="left" vertical="center" wrapText="1"/>
    </xf>
    <xf numFmtId="0" fontId="128" fillId="0" borderId="1" xfId="0" applyFont="1" applyBorder="1" applyAlignment="1">
      <alignment horizontal="left" vertical="center"/>
    </xf>
    <xf numFmtId="0" fontId="43" fillId="3" borderId="1" xfId="10" applyFont="1" applyFill="1" applyBorder="1" applyAlignment="1" applyProtection="1">
      <alignment horizontal="left" vertical="center" wrapText="1"/>
    </xf>
    <xf numFmtId="0" fontId="128" fillId="3" borderId="1" xfId="0" applyFont="1" applyFill="1" applyBorder="1" applyAlignment="1">
      <alignment horizontal="right" vertical="center"/>
    </xf>
    <xf numFmtId="2" fontId="128" fillId="3" borderId="1" xfId="0" applyNumberFormat="1" applyFont="1" applyFill="1" applyBorder="1" applyAlignment="1">
      <alignment horizontal="right" vertical="center"/>
    </xf>
    <xf numFmtId="0" fontId="25" fillId="2" borderId="1" xfId="11" applyFont="1" applyFill="1" applyBorder="1" applyAlignment="1" applyProtection="1">
      <alignment horizontal="center" vertical="center"/>
    </xf>
    <xf numFmtId="0" fontId="25" fillId="2" borderId="1" xfId="10" applyFont="1" applyFill="1" applyBorder="1" applyAlignment="1" applyProtection="1">
      <alignment horizontal="left" vertical="center"/>
    </xf>
    <xf numFmtId="0" fontId="25" fillId="2" borderId="1" xfId="10" applyFont="1" applyFill="1" applyBorder="1" applyAlignment="1" applyProtection="1">
      <alignment horizontal="center" vertical="center"/>
    </xf>
    <xf numFmtId="0" fontId="131" fillId="2" borderId="1" xfId="0" applyFont="1" applyFill="1" applyBorder="1" applyAlignment="1">
      <alignment horizontal="right" vertical="center"/>
    </xf>
    <xf numFmtId="0" fontId="132" fillId="3" borderId="1" xfId="10" applyFont="1" applyFill="1" applyBorder="1" applyAlignment="1" applyProtection="1">
      <alignment horizontal="center" vertical="center"/>
    </xf>
    <xf numFmtId="0" fontId="48" fillId="3" borderId="1" xfId="10" applyFont="1" applyFill="1" applyBorder="1" applyAlignment="1" applyProtection="1">
      <alignment horizontal="left" vertical="center"/>
    </xf>
    <xf numFmtId="0" fontId="43" fillId="3" borderId="1" xfId="13" applyFont="1" applyFill="1" applyBorder="1" applyAlignment="1" applyProtection="1">
      <alignment horizontal="left" vertical="center" wrapText="1"/>
    </xf>
    <xf numFmtId="0" fontId="128" fillId="3" borderId="1" xfId="0" applyFont="1" applyFill="1" applyBorder="1" applyAlignment="1">
      <alignment horizontal="left" vertical="center"/>
    </xf>
    <xf numFmtId="49" fontId="48" fillId="3" borderId="1" xfId="27" applyNumberFormat="1" applyFont="1" applyFill="1" applyBorder="1" applyAlignment="1" applyProtection="1">
      <alignment horizontal="left" vertical="center" wrapText="1"/>
    </xf>
    <xf numFmtId="0" fontId="25" fillId="0" borderId="1" xfId="27" applyFont="1" applyFill="1" applyBorder="1" applyAlignment="1" applyProtection="1">
      <alignment horizontal="left" vertical="center" wrapText="1"/>
    </xf>
    <xf numFmtId="0" fontId="25" fillId="0" borderId="1" xfId="15" applyFont="1" applyFill="1" applyBorder="1" applyAlignment="1" applyProtection="1">
      <alignment horizontal="left" vertical="center" wrapText="1"/>
    </xf>
    <xf numFmtId="0" fontId="25" fillId="0" borderId="1" xfId="5" applyFont="1" applyFill="1" applyBorder="1" applyAlignment="1" applyProtection="1">
      <alignment horizontal="left" vertical="center" wrapText="1"/>
    </xf>
    <xf numFmtId="0" fontId="25" fillId="0" borderId="1" xfId="16" applyFont="1" applyFill="1" applyBorder="1" applyAlignment="1" applyProtection="1">
      <alignment horizontal="left" vertical="center" wrapText="1"/>
    </xf>
    <xf numFmtId="0" fontId="128" fillId="2" borderId="1" xfId="0" applyFont="1" applyFill="1" applyBorder="1" applyAlignment="1">
      <alignment horizontal="right" vertical="center"/>
    </xf>
    <xf numFmtId="2" fontId="128" fillId="2" borderId="1" xfId="0" applyNumberFormat="1" applyFont="1" applyFill="1" applyBorder="1" applyAlignment="1">
      <alignment horizontal="right" vertical="center"/>
    </xf>
    <xf numFmtId="0" fontId="48" fillId="3" borderId="1" xfId="5" applyFont="1" applyFill="1" applyBorder="1" applyAlignment="1" applyProtection="1">
      <alignment horizontal="left" vertical="center" wrapText="1"/>
    </xf>
    <xf numFmtId="0" fontId="128" fillId="0" borderId="1" xfId="0" applyFont="1" applyBorder="1" applyAlignment="1">
      <alignment horizontal="left" vertical="center" wrapText="1"/>
    </xf>
    <xf numFmtId="0" fontId="128" fillId="0" borderId="1" xfId="0" applyFont="1" applyFill="1" applyBorder="1" applyAlignment="1">
      <alignment horizontal="center" vertical="center"/>
    </xf>
    <xf numFmtId="0" fontId="128" fillId="0" borderId="1" xfId="0" applyFont="1" applyFill="1" applyBorder="1" applyAlignment="1">
      <alignment horizontal="right" vertical="center"/>
    </xf>
    <xf numFmtId="2" fontId="128" fillId="0" borderId="1" xfId="0" applyNumberFormat="1" applyFont="1" applyFill="1" applyBorder="1" applyAlignment="1">
      <alignment horizontal="right" vertical="center"/>
    </xf>
    <xf numFmtId="0" fontId="129" fillId="2" borderId="1" xfId="0" applyFont="1" applyFill="1" applyBorder="1" applyAlignment="1">
      <alignment horizontal="center" vertical="center"/>
    </xf>
    <xf numFmtId="0" fontId="129" fillId="2" borderId="1" xfId="0" applyFont="1" applyFill="1" applyBorder="1" applyAlignment="1">
      <alignment horizontal="left" vertical="center"/>
    </xf>
    <xf numFmtId="2" fontId="129" fillId="2" borderId="1" xfId="0" applyNumberFormat="1" applyFont="1" applyFill="1" applyBorder="1" applyAlignment="1">
      <alignment horizontal="right" vertical="center"/>
    </xf>
    <xf numFmtId="2" fontId="0" fillId="0" borderId="0" xfId="0" applyNumberFormat="1"/>
    <xf numFmtId="43" fontId="0" fillId="0" borderId="0" xfId="1" applyFont="1"/>
    <xf numFmtId="43" fontId="9" fillId="0" borderId="1" xfId="1" applyFont="1" applyBorder="1"/>
    <xf numFmtId="165" fontId="133" fillId="8" borderId="1" xfId="950" applyNumberFormat="1" applyBorder="1" applyAlignment="1">
      <alignment horizontal="center" vertical="center"/>
    </xf>
    <xf numFmtId="164" fontId="134" fillId="2" borderId="1" xfId="0" applyNumberFormat="1" applyFont="1" applyFill="1" applyBorder="1" applyAlignment="1">
      <alignment horizontal="center" vertical="center"/>
    </xf>
    <xf numFmtId="0" fontId="135" fillId="0" borderId="1" xfId="16" applyFont="1" applyBorder="1" applyAlignment="1">
      <alignment horizontal="center"/>
    </xf>
    <xf numFmtId="164" fontId="136" fillId="0" borderId="1" xfId="632" applyNumberFormat="1" applyFont="1" applyBorder="1" applyAlignment="1">
      <alignment horizontal="center"/>
    </xf>
    <xf numFmtId="0" fontId="137" fillId="2" borderId="1" xfId="0" applyFont="1" applyFill="1" applyBorder="1" applyAlignment="1">
      <alignment horizontal="center" vertical="center"/>
    </xf>
    <xf numFmtId="0" fontId="138" fillId="2" borderId="1" xfId="0" applyFont="1" applyFill="1" applyBorder="1" applyAlignment="1">
      <alignment vertical="center" wrapText="1"/>
    </xf>
    <xf numFmtId="2" fontId="139" fillId="2" borderId="1" xfId="0" applyNumberFormat="1" applyFont="1" applyFill="1" applyBorder="1" applyAlignment="1">
      <alignment horizontal="center" vertical="center"/>
    </xf>
    <xf numFmtId="0" fontId="139" fillId="0" borderId="1" xfId="0" applyFont="1" applyBorder="1" applyAlignment="1">
      <alignment horizontal="center" vertical="center"/>
    </xf>
    <xf numFmtId="0" fontId="138" fillId="0" borderId="1" xfId="0" applyFont="1" applyBorder="1" applyAlignment="1">
      <alignment vertical="center" wrapText="1"/>
    </xf>
    <xf numFmtId="0" fontId="40" fillId="0" borderId="0" xfId="18" applyFont="1" applyAlignment="1">
      <alignment horizontal="center" vertical="center"/>
    </xf>
    <xf numFmtId="0" fontId="40" fillId="0" borderId="0" xfId="9" applyFont="1" applyAlignment="1">
      <alignment horizontal="center" wrapText="1"/>
    </xf>
    <xf numFmtId="0" fontId="40" fillId="0" borderId="0" xfId="9" applyFont="1" applyAlignment="1">
      <alignment horizontal="center"/>
    </xf>
    <xf numFmtId="0" fontId="5" fillId="0" borderId="0" xfId="19" applyFont="1" applyAlignment="1">
      <alignment horizontal="center" vertical="center"/>
    </xf>
    <xf numFmtId="0" fontId="4" fillId="0" borderId="0" xfId="19" applyFont="1" applyAlignment="1">
      <alignment horizontal="center" vertical="center" wrapText="1"/>
    </xf>
    <xf numFmtId="0" fontId="14" fillId="0" borderId="0" xfId="9" applyFont="1" applyAlignment="1">
      <alignment horizontal="center"/>
    </xf>
    <xf numFmtId="0" fontId="17" fillId="0" borderId="4" xfId="9" applyFont="1" applyBorder="1" applyAlignment="1">
      <alignment horizontal="center" vertical="center" wrapText="1"/>
    </xf>
    <xf numFmtId="0" fontId="17" fillId="0" borderId="7" xfId="9" applyFont="1" applyBorder="1" applyAlignment="1">
      <alignment horizontal="center" vertical="center" wrapText="1"/>
    </xf>
    <xf numFmtId="0" fontId="14" fillId="0" borderId="4" xfId="9" applyFont="1" applyBorder="1" applyAlignment="1">
      <alignment horizontal="center" vertical="center" wrapText="1"/>
    </xf>
    <xf numFmtId="0" fontId="14" fillId="0" borderId="7" xfId="9" applyFont="1" applyBorder="1" applyAlignment="1">
      <alignment horizontal="center" vertical="center" wrapText="1"/>
    </xf>
    <xf numFmtId="0" fontId="5" fillId="0" borderId="12" xfId="9" applyFont="1" applyBorder="1" applyAlignment="1">
      <alignment horizontal="center"/>
    </xf>
    <xf numFmtId="0" fontId="5" fillId="0" borderId="11" xfId="9" applyFont="1" applyBorder="1" applyAlignment="1">
      <alignment horizontal="center"/>
    </xf>
    <xf numFmtId="0" fontId="5" fillId="0" borderId="13" xfId="9" applyFont="1" applyBorder="1" applyAlignment="1">
      <alignment horizontal="center"/>
    </xf>
    <xf numFmtId="0" fontId="61" fillId="2" borderId="4" xfId="3" applyFont="1" applyFill="1" applyBorder="1" applyAlignment="1">
      <alignment horizontal="center" textRotation="90"/>
    </xf>
    <xf numFmtId="0" fontId="61" fillId="2" borderId="10" xfId="3" applyFont="1" applyFill="1" applyBorder="1" applyAlignment="1">
      <alignment horizontal="center" textRotation="90"/>
    </xf>
    <xf numFmtId="0" fontId="61" fillId="2" borderId="7" xfId="3" applyFont="1" applyFill="1" applyBorder="1" applyAlignment="1">
      <alignment horizontal="center" textRotation="90"/>
    </xf>
    <xf numFmtId="0" fontId="60" fillId="2" borderId="0" xfId="2" applyFont="1" applyFill="1" applyAlignment="1">
      <alignment horizontal="left" wrapText="1"/>
    </xf>
    <xf numFmtId="0" fontId="62" fillId="2" borderId="0" xfId="2" applyFont="1" applyFill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40" fillId="0" borderId="4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72" fillId="0" borderId="0" xfId="0" applyFont="1" applyAlignment="1">
      <alignment horizontal="center"/>
    </xf>
    <xf numFmtId="0" fontId="74" fillId="0" borderId="4" xfId="0" applyFont="1" applyBorder="1" applyAlignment="1">
      <alignment horizontal="center" vertical="center" wrapText="1"/>
    </xf>
    <xf numFmtId="0" fontId="74" fillId="0" borderId="7" xfId="0" applyFont="1" applyBorder="1" applyAlignment="1">
      <alignment horizontal="center" vertical="center" wrapText="1"/>
    </xf>
    <xf numFmtId="0" fontId="74" fillId="0" borderId="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128" fillId="2" borderId="4" xfId="0" applyFont="1" applyFill="1" applyBorder="1" applyAlignment="1">
      <alignment horizontal="center" vertical="center" wrapText="1"/>
    </xf>
    <xf numFmtId="0" fontId="128" fillId="2" borderId="7" xfId="0" applyFont="1" applyFill="1" applyBorder="1" applyAlignment="1">
      <alignment horizontal="center" vertical="center" wrapText="1"/>
    </xf>
    <xf numFmtId="0" fontId="128" fillId="2" borderId="1" xfId="0" applyFont="1" applyFill="1" applyBorder="1" applyAlignment="1">
      <alignment horizontal="center" vertical="center" wrapText="1"/>
    </xf>
    <xf numFmtId="0" fontId="128" fillId="2" borderId="12" xfId="0" applyFont="1" applyFill="1" applyBorder="1" applyAlignment="1">
      <alignment horizontal="center" vertical="center" wrapText="1"/>
    </xf>
    <xf numFmtId="0" fontId="128" fillId="2" borderId="1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/>
    </xf>
    <xf numFmtId="0" fontId="5" fillId="2" borderId="0" xfId="19" applyFont="1" applyFill="1" applyAlignment="1">
      <alignment horizontal="center" vertical="center"/>
    </xf>
    <xf numFmtId="0" fontId="5" fillId="2" borderId="2" xfId="19" applyFont="1" applyFill="1" applyBorder="1" applyAlignment="1">
      <alignment horizontal="center" vertical="center"/>
    </xf>
    <xf numFmtId="1" fontId="5" fillId="2" borderId="0" xfId="24" applyNumberFormat="1" applyFont="1" applyFill="1" applyAlignment="1">
      <alignment horizontal="center" vertical="center"/>
    </xf>
    <xf numFmtId="0" fontId="5" fillId="2" borderId="0" xfId="24" applyFont="1" applyFill="1" applyAlignment="1">
      <alignment horizontal="center" vertical="center"/>
    </xf>
    <xf numFmtId="0" fontId="5" fillId="2" borderId="2" xfId="24" applyFont="1" applyFill="1" applyBorder="1" applyAlignment="1">
      <alignment horizontal="center" vertical="center"/>
    </xf>
    <xf numFmtId="0" fontId="4" fillId="2" borderId="0" xfId="19" applyFont="1" applyFill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5" fillId="0" borderId="0" xfId="2" applyFont="1" applyBorder="1" applyAlignment="1">
      <alignment horizontal="left" wrapText="1"/>
    </xf>
  </cellXfs>
  <cellStyles count="951">
    <cellStyle name="20% - Accent1 2" xfId="31"/>
    <cellStyle name="20% - Accent1 2 2" xfId="32"/>
    <cellStyle name="20% - Accent1 2 2 2" xfId="33"/>
    <cellStyle name="20% - Accent1 2 3" xfId="34"/>
    <cellStyle name="20% - Accent1 2 3 2" xfId="35"/>
    <cellStyle name="20% - Accent1 2 4" xfId="36"/>
    <cellStyle name="20% - Accent1 2 4 2" xfId="37"/>
    <cellStyle name="20% - Accent1 2 5" xfId="38"/>
    <cellStyle name="20% - Accent1 2 5 2" xfId="39"/>
    <cellStyle name="20% - Accent1 2 6" xfId="40"/>
    <cellStyle name="20% - Accent1 3" xfId="41"/>
    <cellStyle name="20% - Accent1 3 2" xfId="42"/>
    <cellStyle name="20% - Accent1 4" xfId="43"/>
    <cellStyle name="20% - Accent1 4 2" xfId="44"/>
    <cellStyle name="20% - Accent1 4 2 2" xfId="45"/>
    <cellStyle name="20% - Accent1 4 3" xfId="46"/>
    <cellStyle name="20% - Accent1 5" xfId="47"/>
    <cellStyle name="20% - Accent1 5 2" xfId="48"/>
    <cellStyle name="20% - Accent1 6" xfId="49"/>
    <cellStyle name="20% - Accent1 6 2" xfId="50"/>
    <cellStyle name="20% - Accent1 7" xfId="51"/>
    <cellStyle name="20% - Accent1 7 2" xfId="52"/>
    <cellStyle name="20% - Accent2 2" xfId="53"/>
    <cellStyle name="20% - Accent2 2 2" xfId="54"/>
    <cellStyle name="20% - Accent2 2 2 2" xfId="55"/>
    <cellStyle name="20% - Accent2 2 3" xfId="56"/>
    <cellStyle name="20% - Accent2 2 3 2" xfId="57"/>
    <cellStyle name="20% - Accent2 2 4" xfId="58"/>
    <cellStyle name="20% - Accent2 2 4 2" xfId="59"/>
    <cellStyle name="20% - Accent2 2 5" xfId="60"/>
    <cellStyle name="20% - Accent2 2 5 2" xfId="61"/>
    <cellStyle name="20% - Accent2 2 6" xfId="62"/>
    <cellStyle name="20% - Accent2 3" xfId="63"/>
    <cellStyle name="20% - Accent2 3 2" xfId="64"/>
    <cellStyle name="20% - Accent2 4" xfId="65"/>
    <cellStyle name="20% - Accent2 4 2" xfId="66"/>
    <cellStyle name="20% - Accent2 4 2 2" xfId="67"/>
    <cellStyle name="20% - Accent2 4 3" xfId="68"/>
    <cellStyle name="20% - Accent2 5" xfId="69"/>
    <cellStyle name="20% - Accent2 5 2" xfId="70"/>
    <cellStyle name="20% - Accent2 6" xfId="71"/>
    <cellStyle name="20% - Accent2 6 2" xfId="72"/>
    <cellStyle name="20% - Accent2 7" xfId="73"/>
    <cellStyle name="20% - Accent2 7 2" xfId="74"/>
    <cellStyle name="20% - Accent3 2" xfId="75"/>
    <cellStyle name="20% - Accent3 2 2" xfId="76"/>
    <cellStyle name="20% - Accent3 2 2 2" xfId="77"/>
    <cellStyle name="20% - Accent3 2 3" xfId="78"/>
    <cellStyle name="20% - Accent3 2 3 2" xfId="79"/>
    <cellStyle name="20% - Accent3 2 4" xfId="80"/>
    <cellStyle name="20% - Accent3 2 4 2" xfId="81"/>
    <cellStyle name="20% - Accent3 2 5" xfId="82"/>
    <cellStyle name="20% - Accent3 2 5 2" xfId="83"/>
    <cellStyle name="20% - Accent3 2 6" xfId="84"/>
    <cellStyle name="20% - Accent3 3" xfId="85"/>
    <cellStyle name="20% - Accent3 3 2" xfId="86"/>
    <cellStyle name="20% - Accent3 4" xfId="87"/>
    <cellStyle name="20% - Accent3 4 2" xfId="88"/>
    <cellStyle name="20% - Accent3 4 2 2" xfId="89"/>
    <cellStyle name="20% - Accent3 4 3" xfId="90"/>
    <cellStyle name="20% - Accent3 5" xfId="91"/>
    <cellStyle name="20% - Accent3 5 2" xfId="92"/>
    <cellStyle name="20% - Accent3 6" xfId="93"/>
    <cellStyle name="20% - Accent3 6 2" xfId="94"/>
    <cellStyle name="20% - Accent3 7" xfId="95"/>
    <cellStyle name="20% - Accent3 7 2" xfId="96"/>
    <cellStyle name="20% - Accent4 2" xfId="97"/>
    <cellStyle name="20% - Accent4 2 2" xfId="98"/>
    <cellStyle name="20% - Accent4 2 2 2" xfId="99"/>
    <cellStyle name="20% - Accent4 2 3" xfId="100"/>
    <cellStyle name="20% - Accent4 2 3 2" xfId="101"/>
    <cellStyle name="20% - Accent4 2 4" xfId="102"/>
    <cellStyle name="20% - Accent4 2 4 2" xfId="103"/>
    <cellStyle name="20% - Accent4 2 5" xfId="104"/>
    <cellStyle name="20% - Accent4 2 5 2" xfId="105"/>
    <cellStyle name="20% - Accent4 2 6" xfId="106"/>
    <cellStyle name="20% - Accent4 3" xfId="107"/>
    <cellStyle name="20% - Accent4 3 2" xfId="108"/>
    <cellStyle name="20% - Accent4 4" xfId="109"/>
    <cellStyle name="20% - Accent4 4 2" xfId="110"/>
    <cellStyle name="20% - Accent4 4 2 2" xfId="111"/>
    <cellStyle name="20% - Accent4 4 3" xfId="112"/>
    <cellStyle name="20% - Accent4 5" xfId="113"/>
    <cellStyle name="20% - Accent4 5 2" xfId="114"/>
    <cellStyle name="20% - Accent4 6" xfId="115"/>
    <cellStyle name="20% - Accent4 6 2" xfId="116"/>
    <cellStyle name="20% - Accent4 7" xfId="117"/>
    <cellStyle name="20% - Accent4 7 2" xfId="118"/>
    <cellStyle name="20% - Accent5 2" xfId="119"/>
    <cellStyle name="20% - Accent5 2 2" xfId="120"/>
    <cellStyle name="20% - Accent5 2 2 2" xfId="121"/>
    <cellStyle name="20% - Accent5 2 3" xfId="122"/>
    <cellStyle name="20% - Accent5 2 3 2" xfId="123"/>
    <cellStyle name="20% - Accent5 2 4" xfId="124"/>
    <cellStyle name="20% - Accent5 2 4 2" xfId="125"/>
    <cellStyle name="20% - Accent5 2 5" xfId="126"/>
    <cellStyle name="20% - Accent5 2 5 2" xfId="127"/>
    <cellStyle name="20% - Accent5 2 6" xfId="128"/>
    <cellStyle name="20% - Accent5 3" xfId="129"/>
    <cellStyle name="20% - Accent5 3 2" xfId="130"/>
    <cellStyle name="20% - Accent5 4" xfId="131"/>
    <cellStyle name="20% - Accent5 4 2" xfId="132"/>
    <cellStyle name="20% - Accent5 4 2 2" xfId="133"/>
    <cellStyle name="20% - Accent5 4 3" xfId="134"/>
    <cellStyle name="20% - Accent5 5" xfId="135"/>
    <cellStyle name="20% - Accent5 5 2" xfId="136"/>
    <cellStyle name="20% - Accent5 6" xfId="137"/>
    <cellStyle name="20% - Accent5 6 2" xfId="138"/>
    <cellStyle name="20% - Accent5 7" xfId="139"/>
    <cellStyle name="20% - Accent5 7 2" xfId="140"/>
    <cellStyle name="20% - Accent6 2" xfId="141"/>
    <cellStyle name="20% - Accent6 2 2" xfId="142"/>
    <cellStyle name="20% - Accent6 2 2 2" xfId="143"/>
    <cellStyle name="20% - Accent6 2 3" xfId="144"/>
    <cellStyle name="20% - Accent6 2 3 2" xfId="145"/>
    <cellStyle name="20% - Accent6 2 4" xfId="146"/>
    <cellStyle name="20% - Accent6 2 4 2" xfId="147"/>
    <cellStyle name="20% - Accent6 2 5" xfId="148"/>
    <cellStyle name="20% - Accent6 2 5 2" xfId="149"/>
    <cellStyle name="20% - Accent6 2 6" xfId="150"/>
    <cellStyle name="20% - Accent6 3" xfId="151"/>
    <cellStyle name="20% - Accent6 3 2" xfId="152"/>
    <cellStyle name="20% - Accent6 4" xfId="153"/>
    <cellStyle name="20% - Accent6 4 2" xfId="154"/>
    <cellStyle name="20% - Accent6 4 2 2" xfId="155"/>
    <cellStyle name="20% - Accent6 4 3" xfId="156"/>
    <cellStyle name="20% - Accent6 5" xfId="157"/>
    <cellStyle name="20% - Accent6 5 2" xfId="158"/>
    <cellStyle name="20% - Accent6 6" xfId="159"/>
    <cellStyle name="20% - Accent6 6 2" xfId="160"/>
    <cellStyle name="20% - Accent6 7" xfId="161"/>
    <cellStyle name="20% - Accent6 7 2" xfId="162"/>
    <cellStyle name="20% - Акцент1" xfId="163"/>
    <cellStyle name="20% - Акцент2" xfId="164"/>
    <cellStyle name="20% - Акцент3" xfId="165"/>
    <cellStyle name="20% - Акцент4" xfId="166"/>
    <cellStyle name="20% - Акцент5" xfId="167"/>
    <cellStyle name="20% - Акцент6" xfId="168"/>
    <cellStyle name="40% - Accent1 2" xfId="169"/>
    <cellStyle name="40% - Accent1 2 2" xfId="170"/>
    <cellStyle name="40% - Accent1 2 2 2" xfId="171"/>
    <cellStyle name="40% - Accent1 2 3" xfId="172"/>
    <cellStyle name="40% - Accent1 2 3 2" xfId="173"/>
    <cellStyle name="40% - Accent1 2 4" xfId="174"/>
    <cellStyle name="40% - Accent1 2 4 2" xfId="175"/>
    <cellStyle name="40% - Accent1 2 5" xfId="176"/>
    <cellStyle name="40% - Accent1 2 5 2" xfId="177"/>
    <cellStyle name="40% - Accent1 2 6" xfId="178"/>
    <cellStyle name="40% - Accent1 3" xfId="179"/>
    <cellStyle name="40% - Accent1 3 2" xfId="180"/>
    <cellStyle name="40% - Accent1 4" xfId="181"/>
    <cellStyle name="40% - Accent1 4 2" xfId="182"/>
    <cellStyle name="40% - Accent1 4 2 2" xfId="183"/>
    <cellStyle name="40% - Accent1 4 3" xfId="184"/>
    <cellStyle name="40% - Accent1 5" xfId="185"/>
    <cellStyle name="40% - Accent1 5 2" xfId="186"/>
    <cellStyle name="40% - Accent1 6" xfId="187"/>
    <cellStyle name="40% - Accent1 6 2" xfId="188"/>
    <cellStyle name="40% - Accent1 7" xfId="189"/>
    <cellStyle name="40% - Accent1 7 2" xfId="190"/>
    <cellStyle name="40% - Accent2 2" xfId="191"/>
    <cellStyle name="40% - Accent2 2 2" xfId="192"/>
    <cellStyle name="40% - Accent2 2 2 2" xfId="193"/>
    <cellStyle name="40% - Accent2 2 3" xfId="194"/>
    <cellStyle name="40% - Accent2 2 3 2" xfId="195"/>
    <cellStyle name="40% - Accent2 2 4" xfId="196"/>
    <cellStyle name="40% - Accent2 2 4 2" xfId="197"/>
    <cellStyle name="40% - Accent2 2 5" xfId="198"/>
    <cellStyle name="40% - Accent2 2 5 2" xfId="199"/>
    <cellStyle name="40% - Accent2 2 6" xfId="200"/>
    <cellStyle name="40% - Accent2 3" xfId="201"/>
    <cellStyle name="40% - Accent2 3 2" xfId="202"/>
    <cellStyle name="40% - Accent2 4" xfId="203"/>
    <cellStyle name="40% - Accent2 4 2" xfId="204"/>
    <cellStyle name="40% - Accent2 4 2 2" xfId="205"/>
    <cellStyle name="40% - Accent2 4 3" xfId="206"/>
    <cellStyle name="40% - Accent2 5" xfId="207"/>
    <cellStyle name="40% - Accent2 5 2" xfId="208"/>
    <cellStyle name="40% - Accent2 6" xfId="209"/>
    <cellStyle name="40% - Accent2 6 2" xfId="210"/>
    <cellStyle name="40% - Accent2 7" xfId="211"/>
    <cellStyle name="40% - Accent2 7 2" xfId="212"/>
    <cellStyle name="40% - Accent3 2" xfId="213"/>
    <cellStyle name="40% - Accent3 2 2" xfId="214"/>
    <cellStyle name="40% - Accent3 2 2 2" xfId="215"/>
    <cellStyle name="40% - Accent3 2 3" xfId="216"/>
    <cellStyle name="40% - Accent3 2 3 2" xfId="217"/>
    <cellStyle name="40% - Accent3 2 4" xfId="218"/>
    <cellStyle name="40% - Accent3 2 4 2" xfId="219"/>
    <cellStyle name="40% - Accent3 2 5" xfId="220"/>
    <cellStyle name="40% - Accent3 2 5 2" xfId="221"/>
    <cellStyle name="40% - Accent3 2 6" xfId="222"/>
    <cellStyle name="40% - Accent3 3" xfId="223"/>
    <cellStyle name="40% - Accent3 3 2" xfId="224"/>
    <cellStyle name="40% - Accent3 4" xfId="225"/>
    <cellStyle name="40% - Accent3 4 2" xfId="226"/>
    <cellStyle name="40% - Accent3 4 2 2" xfId="227"/>
    <cellStyle name="40% - Accent3 4 3" xfId="228"/>
    <cellStyle name="40% - Accent3 5" xfId="229"/>
    <cellStyle name="40% - Accent3 5 2" xfId="230"/>
    <cellStyle name="40% - Accent3 6" xfId="231"/>
    <cellStyle name="40% - Accent3 6 2" xfId="232"/>
    <cellStyle name="40% - Accent3 7" xfId="233"/>
    <cellStyle name="40% - Accent3 7 2" xfId="234"/>
    <cellStyle name="40% - Accent4 2" xfId="235"/>
    <cellStyle name="40% - Accent4 2 2" xfId="236"/>
    <cellStyle name="40% - Accent4 2 2 2" xfId="237"/>
    <cellStyle name="40% - Accent4 2 3" xfId="238"/>
    <cellStyle name="40% - Accent4 2 3 2" xfId="239"/>
    <cellStyle name="40% - Accent4 2 4" xfId="240"/>
    <cellStyle name="40% - Accent4 2 4 2" xfId="241"/>
    <cellStyle name="40% - Accent4 2 5" xfId="242"/>
    <cellStyle name="40% - Accent4 2 5 2" xfId="243"/>
    <cellStyle name="40% - Accent4 2 6" xfId="244"/>
    <cellStyle name="40% - Accent4 3" xfId="245"/>
    <cellStyle name="40% - Accent4 3 2" xfId="246"/>
    <cellStyle name="40% - Accent4 4" xfId="247"/>
    <cellStyle name="40% - Accent4 4 2" xfId="248"/>
    <cellStyle name="40% - Accent4 4 2 2" xfId="249"/>
    <cellStyle name="40% - Accent4 4 3" xfId="250"/>
    <cellStyle name="40% - Accent4 5" xfId="251"/>
    <cellStyle name="40% - Accent4 5 2" xfId="252"/>
    <cellStyle name="40% - Accent4 6" xfId="253"/>
    <cellStyle name="40% - Accent4 6 2" xfId="254"/>
    <cellStyle name="40% - Accent4 7" xfId="255"/>
    <cellStyle name="40% - Accent4 7 2" xfId="256"/>
    <cellStyle name="40% - Accent5 2" xfId="257"/>
    <cellStyle name="40% - Accent5 2 2" xfId="258"/>
    <cellStyle name="40% - Accent5 2 2 2" xfId="259"/>
    <cellStyle name="40% - Accent5 2 3" xfId="260"/>
    <cellStyle name="40% - Accent5 2 3 2" xfId="261"/>
    <cellStyle name="40% - Accent5 2 4" xfId="262"/>
    <cellStyle name="40% - Accent5 2 4 2" xfId="263"/>
    <cellStyle name="40% - Accent5 2 5" xfId="264"/>
    <cellStyle name="40% - Accent5 2 5 2" xfId="265"/>
    <cellStyle name="40% - Accent5 2 6" xfId="266"/>
    <cellStyle name="40% - Accent5 3" xfId="267"/>
    <cellStyle name="40% - Accent5 3 2" xfId="268"/>
    <cellStyle name="40% - Accent5 4" xfId="269"/>
    <cellStyle name="40% - Accent5 4 2" xfId="270"/>
    <cellStyle name="40% - Accent5 4 2 2" xfId="271"/>
    <cellStyle name="40% - Accent5 4 3" xfId="272"/>
    <cellStyle name="40% - Accent5 5" xfId="273"/>
    <cellStyle name="40% - Accent5 5 2" xfId="274"/>
    <cellStyle name="40% - Accent5 6" xfId="275"/>
    <cellStyle name="40% - Accent5 6 2" xfId="276"/>
    <cellStyle name="40% - Accent5 7" xfId="277"/>
    <cellStyle name="40% - Accent5 7 2" xfId="278"/>
    <cellStyle name="40% - Accent6 2" xfId="279"/>
    <cellStyle name="40% - Accent6 2 2" xfId="280"/>
    <cellStyle name="40% - Accent6 2 2 2" xfId="281"/>
    <cellStyle name="40% - Accent6 2 3" xfId="282"/>
    <cellStyle name="40% - Accent6 2 3 2" xfId="283"/>
    <cellStyle name="40% - Accent6 2 4" xfId="284"/>
    <cellStyle name="40% - Accent6 2 4 2" xfId="285"/>
    <cellStyle name="40% - Accent6 2 5" xfId="286"/>
    <cellStyle name="40% - Accent6 2 5 2" xfId="287"/>
    <cellStyle name="40% - Accent6 2 6" xfId="288"/>
    <cellStyle name="40% - Accent6 3" xfId="289"/>
    <cellStyle name="40% - Accent6 3 2" xfId="290"/>
    <cellStyle name="40% - Accent6 4" xfId="291"/>
    <cellStyle name="40% - Accent6 4 2" xfId="292"/>
    <cellStyle name="40% - Accent6 4 2 2" xfId="293"/>
    <cellStyle name="40% - Accent6 4 3" xfId="294"/>
    <cellStyle name="40% - Accent6 5" xfId="295"/>
    <cellStyle name="40% - Accent6 5 2" xfId="296"/>
    <cellStyle name="40% - Accent6 6" xfId="297"/>
    <cellStyle name="40% - Accent6 6 2" xfId="298"/>
    <cellStyle name="40% - Accent6 7" xfId="299"/>
    <cellStyle name="40% - Accent6 7 2" xfId="300"/>
    <cellStyle name="40% - Акцент1" xfId="301"/>
    <cellStyle name="40% - Акцент2" xfId="302"/>
    <cellStyle name="40% - Акцент3" xfId="303"/>
    <cellStyle name="40% - Акцент4" xfId="304"/>
    <cellStyle name="40% - Акцент5" xfId="305"/>
    <cellStyle name="40% - Акцент6" xfId="306"/>
    <cellStyle name="60% - Accent1 2" xfId="307"/>
    <cellStyle name="60% - Accent1 2 2" xfId="308"/>
    <cellStyle name="60% - Accent1 2 3" xfId="309"/>
    <cellStyle name="60% - Accent1 2 4" xfId="310"/>
    <cellStyle name="60% - Accent1 2 5" xfId="311"/>
    <cellStyle name="60% - Accent1 3" xfId="312"/>
    <cellStyle name="60% - Accent1 4" xfId="313"/>
    <cellStyle name="60% - Accent1 4 2" xfId="314"/>
    <cellStyle name="60% - Accent1 5" xfId="315"/>
    <cellStyle name="60% - Accent1 6" xfId="316"/>
    <cellStyle name="60% - Accent1 7" xfId="317"/>
    <cellStyle name="60% - Accent2 2" xfId="318"/>
    <cellStyle name="60% - Accent2 2 2" xfId="319"/>
    <cellStyle name="60% - Accent2 2 3" xfId="320"/>
    <cellStyle name="60% - Accent2 2 4" xfId="321"/>
    <cellStyle name="60% - Accent2 2 5" xfId="322"/>
    <cellStyle name="60% - Accent2 3" xfId="323"/>
    <cellStyle name="60% - Accent2 4" xfId="324"/>
    <cellStyle name="60% - Accent2 4 2" xfId="325"/>
    <cellStyle name="60% - Accent2 5" xfId="326"/>
    <cellStyle name="60% - Accent2 6" xfId="327"/>
    <cellStyle name="60% - Accent2 7" xfId="328"/>
    <cellStyle name="60% - Accent3 2" xfId="329"/>
    <cellStyle name="60% - Accent3 2 2" xfId="330"/>
    <cellStyle name="60% - Accent3 2 3" xfId="331"/>
    <cellStyle name="60% - Accent3 2 4" xfId="332"/>
    <cellStyle name="60% - Accent3 2 5" xfId="333"/>
    <cellStyle name="60% - Accent3 3" xfId="334"/>
    <cellStyle name="60% - Accent3 4" xfId="335"/>
    <cellStyle name="60% - Accent3 4 2" xfId="336"/>
    <cellStyle name="60% - Accent3 5" xfId="337"/>
    <cellStyle name="60% - Accent3 6" xfId="338"/>
    <cellStyle name="60% - Accent3 7" xfId="339"/>
    <cellStyle name="60% - Accent4 2" xfId="340"/>
    <cellStyle name="60% - Accent4 2 2" xfId="341"/>
    <cellStyle name="60% - Accent4 2 3" xfId="342"/>
    <cellStyle name="60% - Accent4 2 4" xfId="343"/>
    <cellStyle name="60% - Accent4 2 5" xfId="344"/>
    <cellStyle name="60% - Accent4 3" xfId="345"/>
    <cellStyle name="60% - Accent4 4" xfId="346"/>
    <cellStyle name="60% - Accent4 4 2" xfId="347"/>
    <cellStyle name="60% - Accent4 5" xfId="348"/>
    <cellStyle name="60% - Accent4 6" xfId="349"/>
    <cellStyle name="60% - Accent4 7" xfId="350"/>
    <cellStyle name="60% - Accent5 2" xfId="351"/>
    <cellStyle name="60% - Accent5 2 2" xfId="352"/>
    <cellStyle name="60% - Accent5 2 3" xfId="353"/>
    <cellStyle name="60% - Accent5 2 4" xfId="354"/>
    <cellStyle name="60% - Accent5 2 5" xfId="355"/>
    <cellStyle name="60% - Accent5 3" xfId="356"/>
    <cellStyle name="60% - Accent5 4" xfId="357"/>
    <cellStyle name="60% - Accent5 4 2" xfId="358"/>
    <cellStyle name="60% - Accent5 5" xfId="359"/>
    <cellStyle name="60% - Accent5 6" xfId="360"/>
    <cellStyle name="60% - Accent5 7" xfId="361"/>
    <cellStyle name="60% - Accent6 2" xfId="362"/>
    <cellStyle name="60% - Accent6 2 2" xfId="363"/>
    <cellStyle name="60% - Accent6 2 3" xfId="364"/>
    <cellStyle name="60% - Accent6 2 4" xfId="365"/>
    <cellStyle name="60% - Accent6 2 5" xfId="366"/>
    <cellStyle name="60% - Accent6 3" xfId="367"/>
    <cellStyle name="60% - Accent6 4" xfId="368"/>
    <cellStyle name="60% - Accent6 4 2" xfId="369"/>
    <cellStyle name="60% - Accent6 5" xfId="370"/>
    <cellStyle name="60% - Accent6 6" xfId="371"/>
    <cellStyle name="60% - Accent6 7" xfId="372"/>
    <cellStyle name="60% - Акцент1" xfId="373"/>
    <cellStyle name="60% - Акцент2" xfId="374"/>
    <cellStyle name="60% - Акцент3" xfId="375"/>
    <cellStyle name="60% - Акцент4" xfId="376"/>
    <cellStyle name="60% - Акцент5" xfId="377"/>
    <cellStyle name="60% - Акцент6" xfId="378"/>
    <cellStyle name="Accent1 2" xfId="379"/>
    <cellStyle name="Accent1 2 2" xfId="380"/>
    <cellStyle name="Accent1 2 3" xfId="381"/>
    <cellStyle name="Accent1 2 4" xfId="382"/>
    <cellStyle name="Accent1 2 5" xfId="383"/>
    <cellStyle name="Accent1 3" xfId="384"/>
    <cellStyle name="Accent1 4" xfId="385"/>
    <cellStyle name="Accent1 4 2" xfId="386"/>
    <cellStyle name="Accent1 5" xfId="387"/>
    <cellStyle name="Accent1 6" xfId="388"/>
    <cellStyle name="Accent1 7" xfId="389"/>
    <cellStyle name="Accent2 2" xfId="390"/>
    <cellStyle name="Accent2 2 2" xfId="391"/>
    <cellStyle name="Accent2 2 3" xfId="392"/>
    <cellStyle name="Accent2 2 4" xfId="393"/>
    <cellStyle name="Accent2 2 5" xfId="394"/>
    <cellStyle name="Accent2 3" xfId="395"/>
    <cellStyle name="Accent2 4" xfId="396"/>
    <cellStyle name="Accent2 4 2" xfId="397"/>
    <cellStyle name="Accent2 5" xfId="398"/>
    <cellStyle name="Accent2 6" xfId="399"/>
    <cellStyle name="Accent2 7" xfId="400"/>
    <cellStyle name="Accent3 2" xfId="401"/>
    <cellStyle name="Accent3 2 2" xfId="402"/>
    <cellStyle name="Accent3 2 3" xfId="403"/>
    <cellStyle name="Accent3 2 4" xfId="404"/>
    <cellStyle name="Accent3 2 5" xfId="405"/>
    <cellStyle name="Accent3 3" xfId="406"/>
    <cellStyle name="Accent3 4" xfId="407"/>
    <cellStyle name="Accent3 4 2" xfId="408"/>
    <cellStyle name="Accent3 5" xfId="409"/>
    <cellStyle name="Accent3 6" xfId="410"/>
    <cellStyle name="Accent3 7" xfId="411"/>
    <cellStyle name="Accent4 2" xfId="412"/>
    <cellStyle name="Accent4 2 2" xfId="413"/>
    <cellStyle name="Accent4 2 3" xfId="414"/>
    <cellStyle name="Accent4 2 4" xfId="415"/>
    <cellStyle name="Accent4 2 5" xfId="416"/>
    <cellStyle name="Accent4 3" xfId="417"/>
    <cellStyle name="Accent4 4" xfId="418"/>
    <cellStyle name="Accent4 4 2" xfId="419"/>
    <cellStyle name="Accent4 5" xfId="420"/>
    <cellStyle name="Accent4 6" xfId="421"/>
    <cellStyle name="Accent4 7" xfId="422"/>
    <cellStyle name="Accent5 2" xfId="423"/>
    <cellStyle name="Accent5 2 2" xfId="424"/>
    <cellStyle name="Accent5 2 3" xfId="425"/>
    <cellStyle name="Accent5 2 4" xfId="426"/>
    <cellStyle name="Accent5 2 5" xfId="427"/>
    <cellStyle name="Accent5 3" xfId="428"/>
    <cellStyle name="Accent5 4" xfId="429"/>
    <cellStyle name="Accent5 4 2" xfId="430"/>
    <cellStyle name="Accent5 5" xfId="431"/>
    <cellStyle name="Accent5 6" xfId="432"/>
    <cellStyle name="Accent5 7" xfId="433"/>
    <cellStyle name="Accent6 2" xfId="434"/>
    <cellStyle name="Accent6 2 2" xfId="435"/>
    <cellStyle name="Accent6 2 3" xfId="436"/>
    <cellStyle name="Accent6 2 4" xfId="437"/>
    <cellStyle name="Accent6 2 5" xfId="438"/>
    <cellStyle name="Accent6 3" xfId="439"/>
    <cellStyle name="Accent6 4" xfId="440"/>
    <cellStyle name="Accent6 4 2" xfId="441"/>
    <cellStyle name="Accent6 5" xfId="442"/>
    <cellStyle name="Accent6 6" xfId="443"/>
    <cellStyle name="Accent6 7" xfId="444"/>
    <cellStyle name="Bad" xfId="950" builtinId="27"/>
    <cellStyle name="Bad 2" xfId="445"/>
    <cellStyle name="Bad 2 2" xfId="446"/>
    <cellStyle name="Bad 2 3" xfId="447"/>
    <cellStyle name="Bad 2 4" xfId="448"/>
    <cellStyle name="Bad 2 5" xfId="449"/>
    <cellStyle name="Bad 3" xfId="450"/>
    <cellStyle name="Bad 4" xfId="451"/>
    <cellStyle name="Bad 4 2" xfId="452"/>
    <cellStyle name="Bad 5" xfId="453"/>
    <cellStyle name="Bad 6" xfId="454"/>
    <cellStyle name="Bad 7" xfId="455"/>
    <cellStyle name="Calculation 2" xfId="456"/>
    <cellStyle name="Calculation 2 2" xfId="457"/>
    <cellStyle name="Calculation 2 3" xfId="458"/>
    <cellStyle name="Calculation 2 4" xfId="459"/>
    <cellStyle name="Calculation 2 5" xfId="460"/>
    <cellStyle name="Calculation 2_anakia II etapi.xls sm. defeqturi" xfId="461"/>
    <cellStyle name="Calculation 3" xfId="462"/>
    <cellStyle name="Calculation 4" xfId="463"/>
    <cellStyle name="Calculation 4 2" xfId="464"/>
    <cellStyle name="Calculation 4_anakia II etapi.xls sm. defeqturi" xfId="465"/>
    <cellStyle name="Calculation 5" xfId="466"/>
    <cellStyle name="Calculation 6" xfId="467"/>
    <cellStyle name="Calculation 7" xfId="468"/>
    <cellStyle name="Check Cell 2" xfId="469"/>
    <cellStyle name="Check Cell 2 2" xfId="470"/>
    <cellStyle name="Check Cell 2 3" xfId="471"/>
    <cellStyle name="Check Cell 2 4" xfId="472"/>
    <cellStyle name="Check Cell 2 5" xfId="473"/>
    <cellStyle name="Check Cell 2_anakia II etapi.xls sm. defeqturi" xfId="474"/>
    <cellStyle name="Check Cell 3" xfId="475"/>
    <cellStyle name="Check Cell 4" xfId="476"/>
    <cellStyle name="Check Cell 4 2" xfId="477"/>
    <cellStyle name="Check Cell 4_anakia II etapi.xls sm. defeqturi" xfId="478"/>
    <cellStyle name="Check Cell 5" xfId="479"/>
    <cellStyle name="Check Cell 6" xfId="480"/>
    <cellStyle name="Check Cell 7" xfId="481"/>
    <cellStyle name="Comma" xfId="1" builtinId="3"/>
    <cellStyle name="Comma 10" xfId="482"/>
    <cellStyle name="Comma 10 2" xfId="483"/>
    <cellStyle name="Comma 10 3" xfId="484"/>
    <cellStyle name="Comma 11" xfId="485"/>
    <cellStyle name="Comma 12" xfId="486"/>
    <cellStyle name="Comma 12 2" xfId="487"/>
    <cellStyle name="Comma 12 3" xfId="488"/>
    <cellStyle name="Comma 12 4" xfId="489"/>
    <cellStyle name="Comma 12 5" xfId="490"/>
    <cellStyle name="Comma 12 6" xfId="491"/>
    <cellStyle name="Comma 12 7" xfId="492"/>
    <cellStyle name="Comma 12 8" xfId="493"/>
    <cellStyle name="Comma 13" xfId="494"/>
    <cellStyle name="Comma 14" xfId="495"/>
    <cellStyle name="Comma 15" xfId="496"/>
    <cellStyle name="Comma 15 2" xfId="497"/>
    <cellStyle name="Comma 16" xfId="498"/>
    <cellStyle name="Comma 17" xfId="22"/>
    <cellStyle name="Comma 17 2" xfId="499"/>
    <cellStyle name="Comma 17 3" xfId="500"/>
    <cellStyle name="Comma 17 3 2" xfId="501"/>
    <cellStyle name="Comma 18" xfId="20"/>
    <cellStyle name="Comma 18 2" xfId="503"/>
    <cellStyle name="Comma 18 3" xfId="943"/>
    <cellStyle name="Comma 18 4" xfId="502"/>
    <cellStyle name="Comma 19" xfId="504"/>
    <cellStyle name="Comma 2" xfId="505"/>
    <cellStyle name="Comma 2 2" xfId="506"/>
    <cellStyle name="Comma 2 2 2" xfId="507"/>
    <cellStyle name="Comma 2 2 3" xfId="508"/>
    <cellStyle name="Comma 2 3" xfId="509"/>
    <cellStyle name="Comma 2 3 2" xfId="510"/>
    <cellStyle name="Comma 2 4" xfId="511"/>
    <cellStyle name="Comma 20" xfId="512"/>
    <cellStyle name="Comma 21" xfId="942"/>
    <cellStyle name="Comma 3" xfId="513"/>
    <cellStyle name="Comma 4" xfId="514"/>
    <cellStyle name="Comma 5" xfId="515"/>
    <cellStyle name="Comma 6" xfId="516"/>
    <cellStyle name="Comma 7" xfId="517"/>
    <cellStyle name="Comma 8" xfId="518"/>
    <cellStyle name="Comma 9" xfId="519"/>
    <cellStyle name="Explanatory Text 2" xfId="520"/>
    <cellStyle name="Explanatory Text 2 2" xfId="521"/>
    <cellStyle name="Explanatory Text 2 3" xfId="522"/>
    <cellStyle name="Explanatory Text 2 4" xfId="523"/>
    <cellStyle name="Explanatory Text 2 5" xfId="524"/>
    <cellStyle name="Explanatory Text 3" xfId="525"/>
    <cellStyle name="Explanatory Text 4" xfId="526"/>
    <cellStyle name="Explanatory Text 4 2" xfId="527"/>
    <cellStyle name="Explanatory Text 5" xfId="528"/>
    <cellStyle name="Explanatory Text 6" xfId="529"/>
    <cellStyle name="Explanatory Text 7" xfId="530"/>
    <cellStyle name="Good 2" xfId="531"/>
    <cellStyle name="Good 2 2" xfId="532"/>
    <cellStyle name="Good 2 3" xfId="533"/>
    <cellStyle name="Good 2 4" xfId="534"/>
    <cellStyle name="Good 2 5" xfId="535"/>
    <cellStyle name="Good 3" xfId="536"/>
    <cellStyle name="Good 4" xfId="537"/>
    <cellStyle name="Good 4 2" xfId="538"/>
    <cellStyle name="Good 5" xfId="539"/>
    <cellStyle name="Good 6" xfId="540"/>
    <cellStyle name="Good 7" xfId="541"/>
    <cellStyle name="Heading 1 2" xfId="542"/>
    <cellStyle name="Heading 1 2 2" xfId="543"/>
    <cellStyle name="Heading 1 2 3" xfId="544"/>
    <cellStyle name="Heading 1 2 4" xfId="545"/>
    <cellStyle name="Heading 1 2 5" xfId="546"/>
    <cellStyle name="Heading 1 2_anakia II etapi.xls sm. defeqturi" xfId="547"/>
    <cellStyle name="Heading 1 3" xfId="548"/>
    <cellStyle name="Heading 1 4" xfId="549"/>
    <cellStyle name="Heading 1 4 2" xfId="550"/>
    <cellStyle name="Heading 1 4_anakia II etapi.xls sm. defeqturi" xfId="551"/>
    <cellStyle name="Heading 1 5" xfId="552"/>
    <cellStyle name="Heading 1 6" xfId="553"/>
    <cellStyle name="Heading 1 7" xfId="554"/>
    <cellStyle name="Heading 2 2" xfId="555"/>
    <cellStyle name="Heading 2 2 2" xfId="556"/>
    <cellStyle name="Heading 2 2 3" xfId="557"/>
    <cellStyle name="Heading 2 2 4" xfId="558"/>
    <cellStyle name="Heading 2 2 5" xfId="559"/>
    <cellStyle name="Heading 2 2_anakia II etapi.xls sm. defeqturi" xfId="560"/>
    <cellStyle name="Heading 2 3" xfId="561"/>
    <cellStyle name="Heading 2 4" xfId="562"/>
    <cellStyle name="Heading 2 4 2" xfId="563"/>
    <cellStyle name="Heading 2 4_anakia II etapi.xls sm. defeqturi" xfId="564"/>
    <cellStyle name="Heading 2 5" xfId="565"/>
    <cellStyle name="Heading 2 6" xfId="566"/>
    <cellStyle name="Heading 2 7" xfId="567"/>
    <cellStyle name="Heading 3 2" xfId="568"/>
    <cellStyle name="Heading 3 2 2" xfId="569"/>
    <cellStyle name="Heading 3 2 3" xfId="570"/>
    <cellStyle name="Heading 3 2 4" xfId="571"/>
    <cellStyle name="Heading 3 2 5" xfId="572"/>
    <cellStyle name="Heading 3 2_anakia II etapi.xls sm. defeqturi" xfId="573"/>
    <cellStyle name="Heading 3 3" xfId="574"/>
    <cellStyle name="Heading 3 4" xfId="575"/>
    <cellStyle name="Heading 3 4 2" xfId="576"/>
    <cellStyle name="Heading 3 4_anakia II etapi.xls sm. defeqturi" xfId="577"/>
    <cellStyle name="Heading 3 5" xfId="578"/>
    <cellStyle name="Heading 3 6" xfId="579"/>
    <cellStyle name="Heading 3 7" xfId="580"/>
    <cellStyle name="Heading 4 2" xfId="581"/>
    <cellStyle name="Heading 4 2 2" xfId="582"/>
    <cellStyle name="Heading 4 2 3" xfId="583"/>
    <cellStyle name="Heading 4 2 4" xfId="584"/>
    <cellStyle name="Heading 4 2 5" xfId="585"/>
    <cellStyle name="Heading 4 3" xfId="586"/>
    <cellStyle name="Heading 4 4" xfId="587"/>
    <cellStyle name="Heading 4 4 2" xfId="588"/>
    <cellStyle name="Heading 4 5" xfId="589"/>
    <cellStyle name="Heading 4 6" xfId="590"/>
    <cellStyle name="Heading 4 7" xfId="591"/>
    <cellStyle name="Hyperlink 2" xfId="592"/>
    <cellStyle name="Input 2" xfId="593"/>
    <cellStyle name="Input 2 2" xfId="594"/>
    <cellStyle name="Input 2 3" xfId="595"/>
    <cellStyle name="Input 2 4" xfId="596"/>
    <cellStyle name="Input 2 5" xfId="597"/>
    <cellStyle name="Input 2_anakia II etapi.xls sm. defeqturi" xfId="598"/>
    <cellStyle name="Input 3" xfId="599"/>
    <cellStyle name="Input 4" xfId="600"/>
    <cellStyle name="Input 4 2" xfId="601"/>
    <cellStyle name="Input 4_anakia II etapi.xls sm. defeqturi" xfId="602"/>
    <cellStyle name="Input 5" xfId="603"/>
    <cellStyle name="Input 6" xfId="604"/>
    <cellStyle name="Input 7" xfId="605"/>
    <cellStyle name="Linked Cell 2" xfId="606"/>
    <cellStyle name="Linked Cell 2 2" xfId="607"/>
    <cellStyle name="Linked Cell 2 3" xfId="608"/>
    <cellStyle name="Linked Cell 2 4" xfId="609"/>
    <cellStyle name="Linked Cell 2 5" xfId="610"/>
    <cellStyle name="Linked Cell 2_anakia II etapi.xls sm. defeqturi" xfId="611"/>
    <cellStyle name="Linked Cell 3" xfId="612"/>
    <cellStyle name="Linked Cell 4" xfId="613"/>
    <cellStyle name="Linked Cell 4 2" xfId="614"/>
    <cellStyle name="Linked Cell 4_anakia II etapi.xls sm. defeqturi" xfId="615"/>
    <cellStyle name="Linked Cell 5" xfId="616"/>
    <cellStyle name="Linked Cell 6" xfId="617"/>
    <cellStyle name="Linked Cell 7" xfId="618"/>
    <cellStyle name="Neutral 2" xfId="619"/>
    <cellStyle name="Neutral 2 2" xfId="620"/>
    <cellStyle name="Neutral 2 3" xfId="621"/>
    <cellStyle name="Neutral 2 4" xfId="622"/>
    <cellStyle name="Neutral 2 5" xfId="623"/>
    <cellStyle name="Neutral 3" xfId="624"/>
    <cellStyle name="Neutral 4" xfId="625"/>
    <cellStyle name="Neutral 4 2" xfId="626"/>
    <cellStyle name="Neutral 5" xfId="627"/>
    <cellStyle name="Neutral 6" xfId="628"/>
    <cellStyle name="Neutral 7" xfId="629"/>
    <cellStyle name="Normal" xfId="0" builtinId="0"/>
    <cellStyle name="Normal 10" xfId="2"/>
    <cellStyle name="Normal 10 2" xfId="27"/>
    <cellStyle name="Normal 10 2 2" xfId="630"/>
    <cellStyle name="Normal 11" xfId="16"/>
    <cellStyle name="Normal 11 2" xfId="632"/>
    <cellStyle name="Normal 11 2 2" xfId="633"/>
    <cellStyle name="Normal 11 3" xfId="634"/>
    <cellStyle name="Normal 11 4" xfId="631"/>
    <cellStyle name="Normal 11_GAZI-2010" xfId="635"/>
    <cellStyle name="Normal 12" xfId="28"/>
    <cellStyle name="Normal 12 2" xfId="637"/>
    <cellStyle name="Normal 12 3" xfId="636"/>
    <cellStyle name="Normal 12_gazis gare qseli" xfId="638"/>
    <cellStyle name="Normal 13" xfId="5"/>
    <cellStyle name="Normal 13 2" xfId="29"/>
    <cellStyle name="Normal 13 2 2" xfId="639"/>
    <cellStyle name="Normal 13 2 2 2" xfId="945"/>
    <cellStyle name="Normal 13 2 3" xfId="640"/>
    <cellStyle name="Normal 13 2 3 2" xfId="641"/>
    <cellStyle name="Normal 13 2 4" xfId="642"/>
    <cellStyle name="Normal 13 3" xfId="643"/>
    <cellStyle name="Normal 13 3 2" xfId="644"/>
    <cellStyle name="Normal 13 3 2 2" xfId="949"/>
    <cellStyle name="Normal 13 3 3" xfId="645"/>
    <cellStyle name="Normal 13 3 3 2" xfId="646"/>
    <cellStyle name="Normal 13 3 3 2 2" xfId="647"/>
    <cellStyle name="Normal 13 3 3 3" xfId="648"/>
    <cellStyle name="Normal 13 3 3 4" xfId="649"/>
    <cellStyle name="Normal 13 3 3 5" xfId="650"/>
    <cellStyle name="Normal 13 3 3 6" xfId="651"/>
    <cellStyle name="Normal 13 3 4" xfId="652"/>
    <cellStyle name="Normal 13 3 4 2" xfId="653"/>
    <cellStyle name="Normal 13 3 5" xfId="654"/>
    <cellStyle name="Normal 13 4" xfId="655"/>
    <cellStyle name="Normal 13 5" xfId="656"/>
    <cellStyle name="Normal 13 5 2" xfId="657"/>
    <cellStyle name="Normal 13 5 3" xfId="658"/>
    <cellStyle name="Normal 13 5 3 2" xfId="659"/>
    <cellStyle name="Normal 13 5 3 2 2" xfId="660"/>
    <cellStyle name="Normal 13 5 3 3" xfId="661"/>
    <cellStyle name="Normal 13 5 3 3 2" xfId="662"/>
    <cellStyle name="Normal 13 5 3 3 3" xfId="663"/>
    <cellStyle name="Normal 13 5 3 4" xfId="664"/>
    <cellStyle name="Normal 13 5 3 5" xfId="665"/>
    <cellStyle name="Normal 13 5 3 6" xfId="666"/>
    <cellStyle name="Normal 13 5 3 7" xfId="667"/>
    <cellStyle name="Normal 13 5 4" xfId="668"/>
    <cellStyle name="Normal 13 5 5" xfId="669"/>
    <cellStyle name="Normal 13 6" xfId="670"/>
    <cellStyle name="Normal 13 7" xfId="671"/>
    <cellStyle name="Normal 13 8" xfId="672"/>
    <cellStyle name="Normal 13_# 6-1 27.01.12 - копия (1)" xfId="673"/>
    <cellStyle name="Normal 14" xfId="674"/>
    <cellStyle name="Normal 14 2" xfId="675"/>
    <cellStyle name="Normal 14 3" xfId="676"/>
    <cellStyle name="Normal 14 3 2" xfId="677"/>
    <cellStyle name="Normal 14 4" xfId="678"/>
    <cellStyle name="Normal 14 5" xfId="679"/>
    <cellStyle name="Normal 14 6" xfId="680"/>
    <cellStyle name="Normal 14_anakia II etapi.xls sm. defeqturi" xfId="681"/>
    <cellStyle name="Normal 15" xfId="682"/>
    <cellStyle name="Normal 16" xfId="683"/>
    <cellStyle name="Normal 16 2" xfId="18"/>
    <cellStyle name="Normal 16 3" xfId="684"/>
    <cellStyle name="Normal 16 4" xfId="685"/>
    <cellStyle name="Normal 16_# 6-1 27.01.12 - копия (1)" xfId="686"/>
    <cellStyle name="Normal 17" xfId="687"/>
    <cellStyle name="Normal 18" xfId="688"/>
    <cellStyle name="Normal 19" xfId="689"/>
    <cellStyle name="Normal 2" xfId="26"/>
    <cellStyle name="Normal 2 10" xfId="30"/>
    <cellStyle name="Normal 2 11" xfId="690"/>
    <cellStyle name="Normal 2 2" xfId="691"/>
    <cellStyle name="Normal 2 2 2" xfId="692"/>
    <cellStyle name="Normal 2 2 3" xfId="693"/>
    <cellStyle name="Normal 2 2 4" xfId="694"/>
    <cellStyle name="Normal 2 2 5" xfId="695"/>
    <cellStyle name="Normal 2 2 6" xfId="696"/>
    <cellStyle name="Normal 2 2 7" xfId="697"/>
    <cellStyle name="Normal 2 2_2D4CD000" xfId="698"/>
    <cellStyle name="Normal 2 3" xfId="699"/>
    <cellStyle name="Normal 2 4" xfId="700"/>
    <cellStyle name="Normal 2 5" xfId="11"/>
    <cellStyle name="Normal 2 5 2" xfId="701"/>
    <cellStyle name="Normal 2 6" xfId="702"/>
    <cellStyle name="Normal 2 7" xfId="703"/>
    <cellStyle name="Normal 2 7 2" xfId="704"/>
    <cellStyle name="Normal 2 7 3" xfId="705"/>
    <cellStyle name="Normal 2 7_anakia II etapi.xls sm. defeqturi" xfId="706"/>
    <cellStyle name="Normal 2 8" xfId="707"/>
    <cellStyle name="Normal 2 9" xfId="708"/>
    <cellStyle name="Normal 2_anakia II etapi.xls sm. defeqturi" xfId="709"/>
    <cellStyle name="Normal 20" xfId="710"/>
    <cellStyle name="Normal 21" xfId="711"/>
    <cellStyle name="Normal 22" xfId="712"/>
    <cellStyle name="Normal 23" xfId="713"/>
    <cellStyle name="Normal 24" xfId="714"/>
    <cellStyle name="Normal 25" xfId="715"/>
    <cellStyle name="Normal 26" xfId="716"/>
    <cellStyle name="Normal 27" xfId="717"/>
    <cellStyle name="Normal 28" xfId="718"/>
    <cellStyle name="Normal 29" xfId="719"/>
    <cellStyle name="Normal 29 2" xfId="720"/>
    <cellStyle name="Normal 3" xfId="9"/>
    <cellStyle name="Normal 3 2" xfId="721"/>
    <cellStyle name="Normal 3 2 2" xfId="722"/>
    <cellStyle name="Normal 3 2_anakia II etapi.xls sm. defeqturi" xfId="723"/>
    <cellStyle name="Normal 3 3" xfId="21"/>
    <cellStyle name="Normal 3 4" xfId="724"/>
    <cellStyle name="Normal 3 5" xfId="725"/>
    <cellStyle name="Normal 30" xfId="726"/>
    <cellStyle name="Normal 30 2" xfId="727"/>
    <cellStyle name="Normal 31" xfId="728"/>
    <cellStyle name="Normal 32" xfId="729"/>
    <cellStyle name="Normal 32 2" xfId="730"/>
    <cellStyle name="Normal 32 2 2" xfId="731"/>
    <cellStyle name="Normal 32 3" xfId="732"/>
    <cellStyle name="Normal 32 3 2" xfId="733"/>
    <cellStyle name="Normal 32 3 2 2" xfId="734"/>
    <cellStyle name="Normal 32 3 2 2 2" xfId="735"/>
    <cellStyle name="Normal 32 3 2 2 3" xfId="736"/>
    <cellStyle name="Normal 32 4" xfId="737"/>
    <cellStyle name="Normal 32_# 6-1 27.01.12 - копия (1)" xfId="738"/>
    <cellStyle name="Normal 33" xfId="739"/>
    <cellStyle name="Normal 33 2" xfId="740"/>
    <cellStyle name="Normal 34" xfId="741"/>
    <cellStyle name="Normal 35" xfId="742"/>
    <cellStyle name="Normal 35 2" xfId="743"/>
    <cellStyle name="Normal 35 3" xfId="744"/>
    <cellStyle name="Normal 36" xfId="745"/>
    <cellStyle name="Normal 36 2" xfId="746"/>
    <cellStyle name="Normal 36 2 2" xfId="747"/>
    <cellStyle name="Normal 36 2 2 2" xfId="748"/>
    <cellStyle name="Normal 36 2 2 3" xfId="944"/>
    <cellStyle name="Normal 36 2 3" xfId="749"/>
    <cellStyle name="Normal 36 2 3 2" xfId="750"/>
    <cellStyle name="Normal 36 2 3 2 2" xfId="751"/>
    <cellStyle name="Normal 36 2 4" xfId="752"/>
    <cellStyle name="Normal 36 2 5" xfId="753"/>
    <cellStyle name="Normal 36 2 6" xfId="754"/>
    <cellStyle name="Normal 36 2 7" xfId="755"/>
    <cellStyle name="Normal 36 3" xfId="756"/>
    <cellStyle name="Normal 36 4" xfId="757"/>
    <cellStyle name="Normal 37" xfId="758"/>
    <cellStyle name="Normal 37 2" xfId="759"/>
    <cellStyle name="Normal 37 3" xfId="947"/>
    <cellStyle name="Normal 38" xfId="760"/>
    <cellStyle name="Normal 38 2" xfId="761"/>
    <cellStyle name="Normal 38 2 2" xfId="762"/>
    <cellStyle name="Normal 38 3" xfId="763"/>
    <cellStyle name="Normal 38 3 2" xfId="764"/>
    <cellStyle name="Normal 38 4" xfId="765"/>
    <cellStyle name="Normal 39" xfId="766"/>
    <cellStyle name="Normal 39 2" xfId="767"/>
    <cellStyle name="Normal 4" xfId="25"/>
    <cellStyle name="Normal 4 2" xfId="769"/>
    <cellStyle name="Normal 4 3" xfId="770"/>
    <cellStyle name="Normal 4 4" xfId="771"/>
    <cellStyle name="Normal 4 5" xfId="768"/>
    <cellStyle name="Normal 40" xfId="772"/>
    <cellStyle name="Normal 40 2" xfId="773"/>
    <cellStyle name="Normal 40 3" xfId="774"/>
    <cellStyle name="Normal 41" xfId="775"/>
    <cellStyle name="Normal 41 2" xfId="776"/>
    <cellStyle name="Normal 42" xfId="777"/>
    <cellStyle name="Normal 42 2" xfId="778"/>
    <cellStyle name="Normal 42 3" xfId="779"/>
    <cellStyle name="Normal 43" xfId="780"/>
    <cellStyle name="Normal 44" xfId="781"/>
    <cellStyle name="Normal 45" xfId="782"/>
    <cellStyle name="Normal 46" xfId="783"/>
    <cellStyle name="Normal 47" xfId="784"/>
    <cellStyle name="Normal 47 2" xfId="785"/>
    <cellStyle name="Normal 47 3" xfId="786"/>
    <cellStyle name="Normal 47 3 2" xfId="787"/>
    <cellStyle name="Normal 47 3 3" xfId="788"/>
    <cellStyle name="Normal 47 4" xfId="789"/>
    <cellStyle name="Normal 48" xfId="790"/>
    <cellStyle name="Normal 48 2" xfId="791"/>
    <cellStyle name="Normal 49" xfId="792"/>
    <cellStyle name="Normal 5" xfId="14"/>
    <cellStyle name="Normal 5 2" xfId="794"/>
    <cellStyle name="Normal 5 2 2" xfId="795"/>
    <cellStyle name="Normal 5 3" xfId="796"/>
    <cellStyle name="Normal 5 4" xfId="797"/>
    <cellStyle name="Normal 5 4 2" xfId="798"/>
    <cellStyle name="Normal 5 4 3" xfId="799"/>
    <cellStyle name="Normal 5 5" xfId="800"/>
    <cellStyle name="Normal 5 6" xfId="793"/>
    <cellStyle name="Normal 5_Copy of SAN2010" xfId="801"/>
    <cellStyle name="Normal 50" xfId="802"/>
    <cellStyle name="Normal 50 2" xfId="803"/>
    <cellStyle name="Normal 51" xfId="804"/>
    <cellStyle name="Normal 51 2" xfId="946"/>
    <cellStyle name="Normal 52" xfId="941"/>
    <cellStyle name="Normal 53" xfId="948"/>
    <cellStyle name="Normal 6" xfId="12"/>
    <cellStyle name="Normal 6 2" xfId="805"/>
    <cellStyle name="Normal 7" xfId="10"/>
    <cellStyle name="Normal 7 2" xfId="807"/>
    <cellStyle name="Normal 7 3" xfId="806"/>
    <cellStyle name="Normal 75" xfId="808"/>
    <cellStyle name="Normal 8" xfId="13"/>
    <cellStyle name="Normal 8 2" xfId="810"/>
    <cellStyle name="Normal 8 3" xfId="811"/>
    <cellStyle name="Normal 8 4" xfId="809"/>
    <cellStyle name="Normal 8_2D4CD000" xfId="812"/>
    <cellStyle name="Normal 9" xfId="15"/>
    <cellStyle name="Normal 9 2" xfId="814"/>
    <cellStyle name="Normal 9 2 2" xfId="815"/>
    <cellStyle name="Normal 9 2 3" xfId="816"/>
    <cellStyle name="Normal 9 2 4" xfId="817"/>
    <cellStyle name="Normal 9 2_anakia II etapi.xls sm. defeqturi" xfId="818"/>
    <cellStyle name="Normal 9 3" xfId="813"/>
    <cellStyle name="Normal 9_2D4CD000" xfId="819"/>
    <cellStyle name="Normal_gare wyalsadfenigagarini 10" xfId="6"/>
    <cellStyle name="Normal_gare wyalsadfenigagarini 2 2" xfId="23"/>
    <cellStyle name="Normal_gare wyalsadfenigagarini 2_SMSH2008-IIkv ." xfId="3"/>
    <cellStyle name="Normal_sida wyalsadeni 2 2" xfId="24"/>
    <cellStyle name="Normal_sida wyalsadeni 2_SMSH2008-IIkv ." xfId="4"/>
    <cellStyle name="Note 2" xfId="820"/>
    <cellStyle name="Note 2 2" xfId="821"/>
    <cellStyle name="Note 2 3" xfId="822"/>
    <cellStyle name="Note 2 4" xfId="823"/>
    <cellStyle name="Note 2 5" xfId="824"/>
    <cellStyle name="Note 2_anakia II etapi.xls sm. defeqturi" xfId="825"/>
    <cellStyle name="Note 3" xfId="826"/>
    <cellStyle name="Note 4" xfId="827"/>
    <cellStyle name="Note 4 2" xfId="828"/>
    <cellStyle name="Note 4_anakia II etapi.xls sm. defeqturi" xfId="829"/>
    <cellStyle name="Note 5" xfId="830"/>
    <cellStyle name="Note 6" xfId="831"/>
    <cellStyle name="Note 7" xfId="832"/>
    <cellStyle name="Output 2" xfId="833"/>
    <cellStyle name="Output 2 2" xfId="834"/>
    <cellStyle name="Output 2 3" xfId="835"/>
    <cellStyle name="Output 2 4" xfId="836"/>
    <cellStyle name="Output 2 5" xfId="837"/>
    <cellStyle name="Output 2_anakia II etapi.xls sm. defeqturi" xfId="838"/>
    <cellStyle name="Output 3" xfId="839"/>
    <cellStyle name="Output 4" xfId="840"/>
    <cellStyle name="Output 4 2" xfId="841"/>
    <cellStyle name="Output 4_anakia II etapi.xls sm. defeqturi" xfId="842"/>
    <cellStyle name="Output 5" xfId="843"/>
    <cellStyle name="Output 6" xfId="844"/>
    <cellStyle name="Output 7" xfId="845"/>
    <cellStyle name="Percent 2" xfId="8"/>
    <cellStyle name="Percent 3" xfId="846"/>
    <cellStyle name="Percent 3 2" xfId="847"/>
    <cellStyle name="Percent 4" xfId="848"/>
    <cellStyle name="Percent 5" xfId="849"/>
    <cellStyle name="Percent 6" xfId="850"/>
    <cellStyle name="Style 1" xfId="851"/>
    <cellStyle name="Title 2" xfId="852"/>
    <cellStyle name="Title 2 2" xfId="853"/>
    <cellStyle name="Title 2 3" xfId="854"/>
    <cellStyle name="Title 2 4" xfId="855"/>
    <cellStyle name="Title 2 5" xfId="856"/>
    <cellStyle name="Title 3" xfId="857"/>
    <cellStyle name="Title 4" xfId="858"/>
    <cellStyle name="Title 4 2" xfId="859"/>
    <cellStyle name="Title 5" xfId="860"/>
    <cellStyle name="Title 6" xfId="861"/>
    <cellStyle name="Title 7" xfId="862"/>
    <cellStyle name="Total 2" xfId="863"/>
    <cellStyle name="Total 2 2" xfId="864"/>
    <cellStyle name="Total 2 3" xfId="865"/>
    <cellStyle name="Total 2 4" xfId="866"/>
    <cellStyle name="Total 2 5" xfId="867"/>
    <cellStyle name="Total 2_anakia II etapi.xls sm. defeqturi" xfId="868"/>
    <cellStyle name="Total 3" xfId="869"/>
    <cellStyle name="Total 4" xfId="870"/>
    <cellStyle name="Total 4 2" xfId="871"/>
    <cellStyle name="Total 4_anakia II etapi.xls sm. defeqturi" xfId="872"/>
    <cellStyle name="Total 5" xfId="873"/>
    <cellStyle name="Total 6" xfId="874"/>
    <cellStyle name="Total 7" xfId="875"/>
    <cellStyle name="Warning Text 2" xfId="876"/>
    <cellStyle name="Warning Text 2 2" xfId="877"/>
    <cellStyle name="Warning Text 2 3" xfId="878"/>
    <cellStyle name="Warning Text 2 4" xfId="879"/>
    <cellStyle name="Warning Text 2 5" xfId="880"/>
    <cellStyle name="Warning Text 3" xfId="881"/>
    <cellStyle name="Warning Text 4" xfId="882"/>
    <cellStyle name="Warning Text 4 2" xfId="883"/>
    <cellStyle name="Warning Text 5" xfId="884"/>
    <cellStyle name="Warning Text 6" xfId="885"/>
    <cellStyle name="Warning Text 7" xfId="886"/>
    <cellStyle name="Акцент1" xfId="887"/>
    <cellStyle name="Акцент2" xfId="888"/>
    <cellStyle name="Акцент3" xfId="889"/>
    <cellStyle name="Акцент4" xfId="890"/>
    <cellStyle name="Акцент5" xfId="891"/>
    <cellStyle name="Акцент6" xfId="892"/>
    <cellStyle name="Ввод " xfId="893"/>
    <cellStyle name="Вывод" xfId="894"/>
    <cellStyle name="Вычисление" xfId="895"/>
    <cellStyle name="Заголовок 1" xfId="896"/>
    <cellStyle name="Заголовок 2" xfId="897"/>
    <cellStyle name="Заголовок 3" xfId="898"/>
    <cellStyle name="Заголовок 4" xfId="899"/>
    <cellStyle name="Итог" xfId="900"/>
    <cellStyle name="Контрольная ячейка" xfId="901"/>
    <cellStyle name="Название" xfId="902"/>
    <cellStyle name="Нейтральный" xfId="903"/>
    <cellStyle name="Обычный 10" xfId="904"/>
    <cellStyle name="Обычный 10 2" xfId="905"/>
    <cellStyle name="Обычный 10 2 2" xfId="906"/>
    <cellStyle name="Обычный 2" xfId="907"/>
    <cellStyle name="Обычный 2 2" xfId="7"/>
    <cellStyle name="Обычный 3" xfId="908"/>
    <cellStyle name="Обычный 3 2" xfId="909"/>
    <cellStyle name="Обычный 3 3" xfId="910"/>
    <cellStyle name="Обычный 4" xfId="17"/>
    <cellStyle name="Обычный 4 2" xfId="19"/>
    <cellStyle name="Обычный 4 3" xfId="911"/>
    <cellStyle name="Обычный 4 4" xfId="912"/>
    <cellStyle name="Обычный 5" xfId="913"/>
    <cellStyle name="Обычный 5 2" xfId="914"/>
    <cellStyle name="Обычный 5 2 2" xfId="915"/>
    <cellStyle name="Обычный 5 3" xfId="916"/>
    <cellStyle name="Обычный 5 4" xfId="917"/>
    <cellStyle name="Обычный 5 4 2" xfId="918"/>
    <cellStyle name="Обычный 5 5" xfId="919"/>
    <cellStyle name="Обычный 6" xfId="920"/>
    <cellStyle name="Обычный 6 2" xfId="921"/>
    <cellStyle name="Обычный 7" xfId="922"/>
    <cellStyle name="Обычный 8" xfId="923"/>
    <cellStyle name="Обычный 8 2" xfId="924"/>
    <cellStyle name="Обычный 9" xfId="925"/>
    <cellStyle name="Обычный_2338-2339" xfId="926"/>
    <cellStyle name="Плохой" xfId="927"/>
    <cellStyle name="Пояснение" xfId="928"/>
    <cellStyle name="Примечание" xfId="929"/>
    <cellStyle name="Процентный 2" xfId="930"/>
    <cellStyle name="Процентный 3" xfId="931"/>
    <cellStyle name="Процентный 3 2" xfId="932"/>
    <cellStyle name="Связанная ячейка" xfId="933"/>
    <cellStyle name="Текст предупреждения" xfId="934"/>
    <cellStyle name="Финансовый 2" xfId="935"/>
    <cellStyle name="Финансовый 2 2" xfId="936"/>
    <cellStyle name="Финансовый 3" xfId="937"/>
    <cellStyle name="Финансовый 4" xfId="938"/>
    <cellStyle name="Финансовый 5" xfId="939"/>
    <cellStyle name="Хороший" xfId="94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57150</xdr:rowOff>
    </xdr:to>
    <xdr:sp macro="" textlink="">
      <xdr:nvSpPr>
        <xdr:cNvPr id="2" name="preview-image" descr="http://images.ru.prom.st/90615360_w640_h640_fhaa9_16ca_opt1.jpeg">
          <a:extLst>
            <a:ext uri="{FF2B5EF4-FFF2-40B4-BE49-F238E27FC236}">
              <a16:creationId xmlns="" xmlns:a16="http://schemas.microsoft.com/office/drawing/2014/main" id="{261CEC11-93D5-49E0-A822-575AA40A8B11}"/>
            </a:ext>
          </a:extLst>
        </xdr:cNvPr>
        <xdr:cNvSpPr>
          <a:spLocks noChangeAspect="1" noChangeArrowheads="1"/>
        </xdr:cNvSpPr>
      </xdr:nvSpPr>
      <xdr:spPr bwMode="auto">
        <a:xfrm>
          <a:off x="11725275" y="828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76556</xdr:rowOff>
    </xdr:to>
    <xdr:sp macro="" textlink="">
      <xdr:nvSpPr>
        <xdr:cNvPr id="3" name="AutoShape 5" descr="http://lessar.com/local/templates/lessar_new/images/logo_lessar.png">
          <a:extLst>
            <a:ext uri="{FF2B5EF4-FFF2-40B4-BE49-F238E27FC236}">
              <a16:creationId xmlns="" xmlns:a16="http://schemas.microsoft.com/office/drawing/2014/main" id="{78A8CC97-082F-4498-A517-9E30DA9DAACD}"/>
            </a:ext>
          </a:extLst>
        </xdr:cNvPr>
        <xdr:cNvSpPr>
          <a:spLocks noChangeAspect="1" noChangeArrowheads="1"/>
        </xdr:cNvSpPr>
      </xdr:nvSpPr>
      <xdr:spPr bwMode="auto">
        <a:xfrm>
          <a:off x="11725275" y="828675"/>
          <a:ext cx="304800" cy="343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57150</xdr:rowOff>
    </xdr:to>
    <xdr:sp macro="" textlink="">
      <xdr:nvSpPr>
        <xdr:cNvPr id="4" name="AutoShape 6" descr="http://lessar.com/local/templates/lessar_new/images/logo_lessar.png">
          <a:extLst>
            <a:ext uri="{FF2B5EF4-FFF2-40B4-BE49-F238E27FC236}">
              <a16:creationId xmlns="" xmlns:a16="http://schemas.microsoft.com/office/drawing/2014/main" id="{4876D17A-7856-42A2-8F47-C9A27523FF5B}"/>
            </a:ext>
          </a:extLst>
        </xdr:cNvPr>
        <xdr:cNvSpPr>
          <a:spLocks noChangeAspect="1" noChangeArrowheads="1"/>
        </xdr:cNvSpPr>
      </xdr:nvSpPr>
      <xdr:spPr bwMode="auto">
        <a:xfrm>
          <a:off x="11725275" y="828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57151</xdr:rowOff>
    </xdr:to>
    <xdr:sp macro="" textlink="">
      <xdr:nvSpPr>
        <xdr:cNvPr id="5" name="AutoShape 7" descr="http://lessar.com/local/templates/lessar_new/images/logo_lessar.png">
          <a:extLst>
            <a:ext uri="{FF2B5EF4-FFF2-40B4-BE49-F238E27FC236}">
              <a16:creationId xmlns="" xmlns:a16="http://schemas.microsoft.com/office/drawing/2014/main" id="{9335781E-CB30-40B0-AAA2-BF03278BADE9}"/>
            </a:ext>
          </a:extLst>
        </xdr:cNvPr>
        <xdr:cNvSpPr>
          <a:spLocks noChangeAspect="1" noChangeArrowheads="1"/>
        </xdr:cNvSpPr>
      </xdr:nvSpPr>
      <xdr:spPr bwMode="auto">
        <a:xfrm>
          <a:off x="11725275" y="82867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64427</xdr:rowOff>
    </xdr:to>
    <xdr:sp macro="" textlink="">
      <xdr:nvSpPr>
        <xdr:cNvPr id="6" name="preview-image" descr="http://images.ru.prom.st/90615360_w640_h640_fhaa9_16ca_opt1.jpeg">
          <a:extLst>
            <a:ext uri="{FF2B5EF4-FFF2-40B4-BE49-F238E27FC236}">
              <a16:creationId xmlns="" xmlns:a16="http://schemas.microsoft.com/office/drawing/2014/main" id="{C36B4683-3C7C-4103-BB03-71F82E50C6E0}"/>
            </a:ext>
          </a:extLst>
        </xdr:cNvPr>
        <xdr:cNvSpPr>
          <a:spLocks noChangeAspect="1" noChangeArrowheads="1"/>
        </xdr:cNvSpPr>
      </xdr:nvSpPr>
      <xdr:spPr bwMode="auto">
        <a:xfrm>
          <a:off x="11725275" y="533400"/>
          <a:ext cx="304800" cy="302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96534</xdr:rowOff>
    </xdr:to>
    <xdr:sp macro="" textlink="">
      <xdr:nvSpPr>
        <xdr:cNvPr id="7" name="AutoShape 5" descr="http://lessar.com/local/templates/lessar_new/images/logo_lessar.png">
          <a:extLst>
            <a:ext uri="{FF2B5EF4-FFF2-40B4-BE49-F238E27FC236}">
              <a16:creationId xmlns="" xmlns:a16="http://schemas.microsoft.com/office/drawing/2014/main" id="{425CD2E8-F13F-49FE-8764-38D70FA1FE5A}"/>
            </a:ext>
          </a:extLst>
        </xdr:cNvPr>
        <xdr:cNvSpPr>
          <a:spLocks noChangeAspect="1" noChangeArrowheads="1"/>
        </xdr:cNvSpPr>
      </xdr:nvSpPr>
      <xdr:spPr bwMode="auto">
        <a:xfrm>
          <a:off x="11725275" y="533400"/>
          <a:ext cx="304800" cy="334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64428</xdr:rowOff>
    </xdr:to>
    <xdr:sp macro="" textlink="">
      <xdr:nvSpPr>
        <xdr:cNvPr id="8" name="AutoShape 6" descr="http://lessar.com/local/templates/lessar_new/images/logo_lessar.png">
          <a:extLst>
            <a:ext uri="{FF2B5EF4-FFF2-40B4-BE49-F238E27FC236}">
              <a16:creationId xmlns="" xmlns:a16="http://schemas.microsoft.com/office/drawing/2014/main" id="{E6A928D5-F202-4741-9209-0DA3B737067D}"/>
            </a:ext>
          </a:extLst>
        </xdr:cNvPr>
        <xdr:cNvSpPr>
          <a:spLocks noChangeAspect="1" noChangeArrowheads="1"/>
        </xdr:cNvSpPr>
      </xdr:nvSpPr>
      <xdr:spPr bwMode="auto">
        <a:xfrm>
          <a:off x="11725275" y="533400"/>
          <a:ext cx="304800" cy="302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64428</xdr:rowOff>
    </xdr:to>
    <xdr:sp macro="" textlink="">
      <xdr:nvSpPr>
        <xdr:cNvPr id="9" name="AutoShape 7" descr="http://lessar.com/local/templates/lessar_new/images/logo_lessar.png">
          <a:extLst>
            <a:ext uri="{FF2B5EF4-FFF2-40B4-BE49-F238E27FC236}">
              <a16:creationId xmlns="" xmlns:a16="http://schemas.microsoft.com/office/drawing/2014/main" id="{321F0319-6A9C-483B-926B-F79EA350C5A3}"/>
            </a:ext>
          </a:extLst>
        </xdr:cNvPr>
        <xdr:cNvSpPr>
          <a:spLocks noChangeAspect="1" noChangeArrowheads="1"/>
        </xdr:cNvSpPr>
      </xdr:nvSpPr>
      <xdr:spPr bwMode="auto">
        <a:xfrm>
          <a:off x="11725275" y="533400"/>
          <a:ext cx="304800" cy="302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57150</xdr:rowOff>
    </xdr:to>
    <xdr:sp macro="" textlink="">
      <xdr:nvSpPr>
        <xdr:cNvPr id="10" name="preview-image" descr="http://images.ru.prom.st/90615360_w640_h640_fhaa9_16ca_opt1.jpeg">
          <a:extLst>
            <a:ext uri="{FF2B5EF4-FFF2-40B4-BE49-F238E27FC236}">
              <a16:creationId xmlns:a16="http://schemas.microsoft.com/office/drawing/2014/main" xmlns="" id="{261CEC11-93D5-49E0-A822-575AA40A8B11}"/>
            </a:ext>
          </a:extLst>
        </xdr:cNvPr>
        <xdr:cNvSpPr>
          <a:spLocks noChangeAspect="1" noChangeArrowheads="1"/>
        </xdr:cNvSpPr>
      </xdr:nvSpPr>
      <xdr:spPr bwMode="auto">
        <a:xfrm>
          <a:off x="8086725" y="714375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76556</xdr:rowOff>
    </xdr:to>
    <xdr:sp macro="" textlink="">
      <xdr:nvSpPr>
        <xdr:cNvPr id="11" name="AutoShape 5" descr="http://lessar.com/local/templates/lessar_new/images/logo_lessar.png">
          <a:extLst>
            <a:ext uri="{FF2B5EF4-FFF2-40B4-BE49-F238E27FC236}">
              <a16:creationId xmlns:a16="http://schemas.microsoft.com/office/drawing/2014/main" xmlns="" id="{78A8CC97-082F-4498-A517-9E30DA9DAACD}"/>
            </a:ext>
          </a:extLst>
        </xdr:cNvPr>
        <xdr:cNvSpPr>
          <a:spLocks noChangeAspect="1" noChangeArrowheads="1"/>
        </xdr:cNvSpPr>
      </xdr:nvSpPr>
      <xdr:spPr bwMode="auto">
        <a:xfrm>
          <a:off x="8086725" y="714375"/>
          <a:ext cx="304800" cy="343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57150</xdr:rowOff>
    </xdr:to>
    <xdr:sp macro="" textlink="">
      <xdr:nvSpPr>
        <xdr:cNvPr id="12" name="AutoShape 6" descr="http://lessar.com/local/templates/lessar_new/images/logo_lessar.png">
          <a:extLst>
            <a:ext uri="{FF2B5EF4-FFF2-40B4-BE49-F238E27FC236}">
              <a16:creationId xmlns:a16="http://schemas.microsoft.com/office/drawing/2014/main" xmlns="" id="{4876D17A-7856-42A2-8F47-C9A27523FF5B}"/>
            </a:ext>
          </a:extLst>
        </xdr:cNvPr>
        <xdr:cNvSpPr>
          <a:spLocks noChangeAspect="1" noChangeArrowheads="1"/>
        </xdr:cNvSpPr>
      </xdr:nvSpPr>
      <xdr:spPr bwMode="auto">
        <a:xfrm>
          <a:off x="8086725" y="714375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57151</xdr:rowOff>
    </xdr:to>
    <xdr:sp macro="" textlink="">
      <xdr:nvSpPr>
        <xdr:cNvPr id="13" name="AutoShape 7" descr="http://lessar.com/local/templates/lessar_new/images/logo_lessar.png">
          <a:extLst>
            <a:ext uri="{FF2B5EF4-FFF2-40B4-BE49-F238E27FC236}">
              <a16:creationId xmlns:a16="http://schemas.microsoft.com/office/drawing/2014/main" xmlns="" id="{9335781E-CB30-40B0-AAA2-BF03278BADE9}"/>
            </a:ext>
          </a:extLst>
        </xdr:cNvPr>
        <xdr:cNvSpPr>
          <a:spLocks noChangeAspect="1" noChangeArrowheads="1"/>
        </xdr:cNvSpPr>
      </xdr:nvSpPr>
      <xdr:spPr bwMode="auto">
        <a:xfrm>
          <a:off x="8086725" y="714375"/>
          <a:ext cx="304800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64427</xdr:rowOff>
    </xdr:to>
    <xdr:sp macro="" textlink="">
      <xdr:nvSpPr>
        <xdr:cNvPr id="14" name="preview-image" descr="http://images.ru.prom.st/90615360_w640_h640_fhaa9_16ca_opt1.jpeg">
          <a:extLst>
            <a:ext uri="{FF2B5EF4-FFF2-40B4-BE49-F238E27FC236}">
              <a16:creationId xmlns:a16="http://schemas.microsoft.com/office/drawing/2014/main" xmlns="" id="{C36B4683-3C7C-4103-BB03-71F82E50C6E0}"/>
            </a:ext>
          </a:extLst>
        </xdr:cNvPr>
        <xdr:cNvSpPr>
          <a:spLocks noChangeAspect="1" noChangeArrowheads="1"/>
        </xdr:cNvSpPr>
      </xdr:nvSpPr>
      <xdr:spPr bwMode="auto">
        <a:xfrm>
          <a:off x="8086725" y="476250"/>
          <a:ext cx="304800" cy="302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96534</xdr:rowOff>
    </xdr:to>
    <xdr:sp macro="" textlink="">
      <xdr:nvSpPr>
        <xdr:cNvPr id="15" name="AutoShape 5" descr="http://lessar.com/local/templates/lessar_new/images/logo_lessar.png">
          <a:extLst>
            <a:ext uri="{FF2B5EF4-FFF2-40B4-BE49-F238E27FC236}">
              <a16:creationId xmlns:a16="http://schemas.microsoft.com/office/drawing/2014/main" xmlns="" id="{425CD2E8-F13F-49FE-8764-38D70FA1FE5A}"/>
            </a:ext>
          </a:extLst>
        </xdr:cNvPr>
        <xdr:cNvSpPr>
          <a:spLocks noChangeAspect="1" noChangeArrowheads="1"/>
        </xdr:cNvSpPr>
      </xdr:nvSpPr>
      <xdr:spPr bwMode="auto">
        <a:xfrm>
          <a:off x="8086725" y="476250"/>
          <a:ext cx="304800" cy="334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64428</xdr:rowOff>
    </xdr:to>
    <xdr:sp macro="" textlink="">
      <xdr:nvSpPr>
        <xdr:cNvPr id="16" name="AutoShape 6" descr="http://lessar.com/local/templates/lessar_new/images/logo_lessar.png">
          <a:extLst>
            <a:ext uri="{FF2B5EF4-FFF2-40B4-BE49-F238E27FC236}">
              <a16:creationId xmlns:a16="http://schemas.microsoft.com/office/drawing/2014/main" xmlns="" id="{E6A928D5-F202-4741-9209-0DA3B737067D}"/>
            </a:ext>
          </a:extLst>
        </xdr:cNvPr>
        <xdr:cNvSpPr>
          <a:spLocks noChangeAspect="1" noChangeArrowheads="1"/>
        </xdr:cNvSpPr>
      </xdr:nvSpPr>
      <xdr:spPr bwMode="auto">
        <a:xfrm>
          <a:off x="8086725" y="476250"/>
          <a:ext cx="304800" cy="302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64428</xdr:rowOff>
    </xdr:to>
    <xdr:sp macro="" textlink="">
      <xdr:nvSpPr>
        <xdr:cNvPr id="17" name="AutoShape 7" descr="http://lessar.com/local/templates/lessar_new/images/logo_lessar.png">
          <a:extLst>
            <a:ext uri="{FF2B5EF4-FFF2-40B4-BE49-F238E27FC236}">
              <a16:creationId xmlns:a16="http://schemas.microsoft.com/office/drawing/2014/main" xmlns="" id="{321F0319-6A9C-483B-926B-F79EA350C5A3}"/>
            </a:ext>
          </a:extLst>
        </xdr:cNvPr>
        <xdr:cNvSpPr>
          <a:spLocks noChangeAspect="1" noChangeArrowheads="1"/>
        </xdr:cNvSpPr>
      </xdr:nvSpPr>
      <xdr:spPr bwMode="auto">
        <a:xfrm>
          <a:off x="8086725" y="476250"/>
          <a:ext cx="304800" cy="302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0</xdr:rowOff>
    </xdr:to>
    <xdr:sp macro="" textlink="">
      <xdr:nvSpPr>
        <xdr:cNvPr id="2" name="preview-image" descr="http://images.ru.prom.st/90615360_w640_h640_fhaa9_16ca_opt1.jpeg">
          <a:extLst>
            <a:ext uri="{FF2B5EF4-FFF2-40B4-BE49-F238E27FC236}">
              <a16:creationId xmlns:a16="http://schemas.microsoft.com/office/drawing/2014/main" xmlns="" id="{261CEC11-93D5-49E0-A822-575AA40A8B11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828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19406</xdr:rowOff>
    </xdr:to>
    <xdr:sp macro="" textlink="">
      <xdr:nvSpPr>
        <xdr:cNvPr id="3" name="AutoShape 5" descr="http://lessar.com/local/templates/lessar_new/images/logo_lessar.png">
          <a:extLst>
            <a:ext uri="{FF2B5EF4-FFF2-40B4-BE49-F238E27FC236}">
              <a16:creationId xmlns:a16="http://schemas.microsoft.com/office/drawing/2014/main" xmlns="" id="{78A8CC97-082F-4498-A517-9E30DA9DAACD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828675"/>
          <a:ext cx="304800" cy="343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0</xdr:rowOff>
    </xdr:to>
    <xdr:sp macro="" textlink="">
      <xdr:nvSpPr>
        <xdr:cNvPr id="4" name="AutoShape 6" descr="http://lessar.com/local/templates/lessar_new/images/logo_lessar.png">
          <a:extLst>
            <a:ext uri="{FF2B5EF4-FFF2-40B4-BE49-F238E27FC236}">
              <a16:creationId xmlns:a16="http://schemas.microsoft.com/office/drawing/2014/main" xmlns="" id="{4876D17A-7856-42A2-8F47-C9A27523FF5B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828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1</xdr:rowOff>
    </xdr:to>
    <xdr:sp macro="" textlink="">
      <xdr:nvSpPr>
        <xdr:cNvPr id="5" name="AutoShape 7" descr="http://lessar.com/local/templates/lessar_new/images/logo_lessar.png">
          <a:extLst>
            <a:ext uri="{FF2B5EF4-FFF2-40B4-BE49-F238E27FC236}">
              <a16:creationId xmlns:a16="http://schemas.microsoft.com/office/drawing/2014/main" xmlns="" id="{9335781E-CB30-40B0-AAA2-BF03278BADE9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82867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7277</xdr:rowOff>
    </xdr:to>
    <xdr:sp macro="" textlink="">
      <xdr:nvSpPr>
        <xdr:cNvPr id="6" name="preview-image" descr="http://images.ru.prom.st/90615360_w640_h640_fhaa9_16ca_opt1.jpeg">
          <a:extLst>
            <a:ext uri="{FF2B5EF4-FFF2-40B4-BE49-F238E27FC236}">
              <a16:creationId xmlns:a16="http://schemas.microsoft.com/office/drawing/2014/main" xmlns="" id="{C36B4683-3C7C-4103-BB03-71F82E50C6E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33400"/>
          <a:ext cx="304800" cy="302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39384</xdr:rowOff>
    </xdr:to>
    <xdr:sp macro="" textlink="">
      <xdr:nvSpPr>
        <xdr:cNvPr id="7" name="AutoShape 5" descr="http://lessar.com/local/templates/lessar_new/images/logo_lessar.png">
          <a:extLst>
            <a:ext uri="{FF2B5EF4-FFF2-40B4-BE49-F238E27FC236}">
              <a16:creationId xmlns:a16="http://schemas.microsoft.com/office/drawing/2014/main" xmlns="" id="{425CD2E8-F13F-49FE-8764-38D70FA1FE5A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33400"/>
          <a:ext cx="304800" cy="334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7278</xdr:rowOff>
    </xdr:to>
    <xdr:sp macro="" textlink="">
      <xdr:nvSpPr>
        <xdr:cNvPr id="8" name="AutoShape 6" descr="http://lessar.com/local/templates/lessar_new/images/logo_lessar.png">
          <a:extLst>
            <a:ext uri="{FF2B5EF4-FFF2-40B4-BE49-F238E27FC236}">
              <a16:creationId xmlns:a16="http://schemas.microsoft.com/office/drawing/2014/main" xmlns="" id="{E6A928D5-F202-4741-9209-0DA3B737067D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33400"/>
          <a:ext cx="304800" cy="302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7278</xdr:rowOff>
    </xdr:to>
    <xdr:sp macro="" textlink="">
      <xdr:nvSpPr>
        <xdr:cNvPr id="9" name="AutoShape 7" descr="http://lessar.com/local/templates/lessar_new/images/logo_lessar.png">
          <a:extLst>
            <a:ext uri="{FF2B5EF4-FFF2-40B4-BE49-F238E27FC236}">
              <a16:creationId xmlns:a16="http://schemas.microsoft.com/office/drawing/2014/main" xmlns="" id="{321F0319-6A9C-483B-926B-F79EA350C5A3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33400"/>
          <a:ext cx="304800" cy="302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0</xdr:rowOff>
    </xdr:to>
    <xdr:sp macro="" textlink="">
      <xdr:nvSpPr>
        <xdr:cNvPr id="2" name="preview-image" descr="http://images.ru.prom.st/90615360_w640_h640_fhaa9_16ca_opt1.jpeg">
          <a:extLst>
            <a:ext uri="{FF2B5EF4-FFF2-40B4-BE49-F238E27FC236}">
              <a16:creationId xmlns:a16="http://schemas.microsoft.com/office/drawing/2014/main" xmlns="" id="{261CEC11-93D5-49E0-A822-575AA40A8B11}"/>
            </a:ext>
          </a:extLst>
        </xdr:cNvPr>
        <xdr:cNvSpPr>
          <a:spLocks noChangeAspect="1" noChangeArrowheads="1"/>
        </xdr:cNvSpPr>
      </xdr:nvSpPr>
      <xdr:spPr bwMode="auto">
        <a:xfrm>
          <a:off x="12011025" y="828675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19406</xdr:rowOff>
    </xdr:to>
    <xdr:sp macro="" textlink="">
      <xdr:nvSpPr>
        <xdr:cNvPr id="3" name="AutoShape 5" descr="http://lessar.com/local/templates/lessar_new/images/logo_lessar.png">
          <a:extLst>
            <a:ext uri="{FF2B5EF4-FFF2-40B4-BE49-F238E27FC236}">
              <a16:creationId xmlns:a16="http://schemas.microsoft.com/office/drawing/2014/main" xmlns="" id="{78A8CC97-082F-4498-A517-9E30DA9DAACD}"/>
            </a:ext>
          </a:extLst>
        </xdr:cNvPr>
        <xdr:cNvSpPr>
          <a:spLocks noChangeAspect="1" noChangeArrowheads="1"/>
        </xdr:cNvSpPr>
      </xdr:nvSpPr>
      <xdr:spPr bwMode="auto">
        <a:xfrm>
          <a:off x="12011025" y="828675"/>
          <a:ext cx="304800" cy="343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0</xdr:rowOff>
    </xdr:to>
    <xdr:sp macro="" textlink="">
      <xdr:nvSpPr>
        <xdr:cNvPr id="4" name="AutoShape 6" descr="http://lessar.com/local/templates/lessar_new/images/logo_lessar.png">
          <a:extLst>
            <a:ext uri="{FF2B5EF4-FFF2-40B4-BE49-F238E27FC236}">
              <a16:creationId xmlns:a16="http://schemas.microsoft.com/office/drawing/2014/main" xmlns="" id="{4876D17A-7856-42A2-8F47-C9A27523FF5B}"/>
            </a:ext>
          </a:extLst>
        </xdr:cNvPr>
        <xdr:cNvSpPr>
          <a:spLocks noChangeAspect="1" noChangeArrowheads="1"/>
        </xdr:cNvSpPr>
      </xdr:nvSpPr>
      <xdr:spPr bwMode="auto">
        <a:xfrm>
          <a:off x="12011025" y="828675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1</xdr:rowOff>
    </xdr:to>
    <xdr:sp macro="" textlink="">
      <xdr:nvSpPr>
        <xdr:cNvPr id="5" name="AutoShape 7" descr="http://lessar.com/local/templates/lessar_new/images/logo_lessar.png">
          <a:extLst>
            <a:ext uri="{FF2B5EF4-FFF2-40B4-BE49-F238E27FC236}">
              <a16:creationId xmlns:a16="http://schemas.microsoft.com/office/drawing/2014/main" xmlns="" id="{9335781E-CB30-40B0-AAA2-BF03278BADE9}"/>
            </a:ext>
          </a:extLst>
        </xdr:cNvPr>
        <xdr:cNvSpPr>
          <a:spLocks noChangeAspect="1" noChangeArrowheads="1"/>
        </xdr:cNvSpPr>
      </xdr:nvSpPr>
      <xdr:spPr bwMode="auto">
        <a:xfrm>
          <a:off x="12011025" y="828675"/>
          <a:ext cx="304800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7277</xdr:rowOff>
    </xdr:to>
    <xdr:sp macro="" textlink="">
      <xdr:nvSpPr>
        <xdr:cNvPr id="6" name="preview-image" descr="http://images.ru.prom.st/90615360_w640_h640_fhaa9_16ca_opt1.jpeg">
          <a:extLst>
            <a:ext uri="{FF2B5EF4-FFF2-40B4-BE49-F238E27FC236}">
              <a16:creationId xmlns:a16="http://schemas.microsoft.com/office/drawing/2014/main" xmlns="" id="{C36B4683-3C7C-4103-BB03-71F82E50C6E0}"/>
            </a:ext>
          </a:extLst>
        </xdr:cNvPr>
        <xdr:cNvSpPr>
          <a:spLocks noChangeAspect="1" noChangeArrowheads="1"/>
        </xdr:cNvSpPr>
      </xdr:nvSpPr>
      <xdr:spPr bwMode="auto">
        <a:xfrm>
          <a:off x="12011025" y="533400"/>
          <a:ext cx="304800" cy="302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39384</xdr:rowOff>
    </xdr:to>
    <xdr:sp macro="" textlink="">
      <xdr:nvSpPr>
        <xdr:cNvPr id="7" name="AutoShape 5" descr="http://lessar.com/local/templates/lessar_new/images/logo_lessar.png">
          <a:extLst>
            <a:ext uri="{FF2B5EF4-FFF2-40B4-BE49-F238E27FC236}">
              <a16:creationId xmlns:a16="http://schemas.microsoft.com/office/drawing/2014/main" xmlns="" id="{425CD2E8-F13F-49FE-8764-38D70FA1FE5A}"/>
            </a:ext>
          </a:extLst>
        </xdr:cNvPr>
        <xdr:cNvSpPr>
          <a:spLocks noChangeAspect="1" noChangeArrowheads="1"/>
        </xdr:cNvSpPr>
      </xdr:nvSpPr>
      <xdr:spPr bwMode="auto">
        <a:xfrm>
          <a:off x="12011025" y="533400"/>
          <a:ext cx="304800" cy="334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7278</xdr:rowOff>
    </xdr:to>
    <xdr:sp macro="" textlink="">
      <xdr:nvSpPr>
        <xdr:cNvPr id="8" name="AutoShape 6" descr="http://lessar.com/local/templates/lessar_new/images/logo_lessar.png">
          <a:extLst>
            <a:ext uri="{FF2B5EF4-FFF2-40B4-BE49-F238E27FC236}">
              <a16:creationId xmlns:a16="http://schemas.microsoft.com/office/drawing/2014/main" xmlns="" id="{E6A928D5-F202-4741-9209-0DA3B737067D}"/>
            </a:ext>
          </a:extLst>
        </xdr:cNvPr>
        <xdr:cNvSpPr>
          <a:spLocks noChangeAspect="1" noChangeArrowheads="1"/>
        </xdr:cNvSpPr>
      </xdr:nvSpPr>
      <xdr:spPr bwMode="auto">
        <a:xfrm>
          <a:off x="12011025" y="533400"/>
          <a:ext cx="304800" cy="302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7278</xdr:rowOff>
    </xdr:to>
    <xdr:sp macro="" textlink="">
      <xdr:nvSpPr>
        <xdr:cNvPr id="9" name="AutoShape 7" descr="http://lessar.com/local/templates/lessar_new/images/logo_lessar.png">
          <a:extLst>
            <a:ext uri="{FF2B5EF4-FFF2-40B4-BE49-F238E27FC236}">
              <a16:creationId xmlns:a16="http://schemas.microsoft.com/office/drawing/2014/main" xmlns="" id="{321F0319-6A9C-483B-926B-F79EA350C5A3}"/>
            </a:ext>
          </a:extLst>
        </xdr:cNvPr>
        <xdr:cNvSpPr>
          <a:spLocks noChangeAspect="1" noChangeArrowheads="1"/>
        </xdr:cNvSpPr>
      </xdr:nvSpPr>
      <xdr:spPr bwMode="auto">
        <a:xfrm>
          <a:off x="12011025" y="533400"/>
          <a:ext cx="304800" cy="302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0</xdr:rowOff>
    </xdr:to>
    <xdr:sp macro="" textlink="">
      <xdr:nvSpPr>
        <xdr:cNvPr id="2" name="preview-image" descr="http://images.ru.prom.st/90615360_w640_h640_fhaa9_16ca_opt1.jpeg">
          <a:extLst>
            <a:ext uri="{FF2B5EF4-FFF2-40B4-BE49-F238E27FC236}">
              <a16:creationId xmlns:a16="http://schemas.microsoft.com/office/drawing/2014/main" xmlns="" id="{261CEC11-93D5-49E0-A822-575AA40A8B11}"/>
            </a:ext>
          </a:extLst>
        </xdr:cNvPr>
        <xdr:cNvSpPr>
          <a:spLocks noChangeAspect="1" noChangeArrowheads="1"/>
        </xdr:cNvSpPr>
      </xdr:nvSpPr>
      <xdr:spPr bwMode="auto">
        <a:xfrm>
          <a:off x="12439650" y="88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19406</xdr:rowOff>
    </xdr:to>
    <xdr:sp macro="" textlink="">
      <xdr:nvSpPr>
        <xdr:cNvPr id="3" name="AutoShape 5" descr="http://lessar.com/local/templates/lessar_new/images/logo_lessar.png">
          <a:extLst>
            <a:ext uri="{FF2B5EF4-FFF2-40B4-BE49-F238E27FC236}">
              <a16:creationId xmlns:a16="http://schemas.microsoft.com/office/drawing/2014/main" xmlns="" id="{78A8CC97-082F-4498-A517-9E30DA9DAACD}"/>
            </a:ext>
          </a:extLst>
        </xdr:cNvPr>
        <xdr:cNvSpPr>
          <a:spLocks noChangeAspect="1" noChangeArrowheads="1"/>
        </xdr:cNvSpPr>
      </xdr:nvSpPr>
      <xdr:spPr bwMode="auto">
        <a:xfrm>
          <a:off x="12439650" y="885825"/>
          <a:ext cx="304800" cy="343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0</xdr:rowOff>
    </xdr:to>
    <xdr:sp macro="" textlink="">
      <xdr:nvSpPr>
        <xdr:cNvPr id="4" name="AutoShape 6" descr="http://lessar.com/local/templates/lessar_new/images/logo_lessar.png">
          <a:extLst>
            <a:ext uri="{FF2B5EF4-FFF2-40B4-BE49-F238E27FC236}">
              <a16:creationId xmlns:a16="http://schemas.microsoft.com/office/drawing/2014/main" xmlns="" id="{4876D17A-7856-42A2-8F47-C9A27523FF5B}"/>
            </a:ext>
          </a:extLst>
        </xdr:cNvPr>
        <xdr:cNvSpPr>
          <a:spLocks noChangeAspect="1" noChangeArrowheads="1"/>
        </xdr:cNvSpPr>
      </xdr:nvSpPr>
      <xdr:spPr bwMode="auto">
        <a:xfrm>
          <a:off x="12439650" y="88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1</xdr:rowOff>
    </xdr:to>
    <xdr:sp macro="" textlink="">
      <xdr:nvSpPr>
        <xdr:cNvPr id="5" name="AutoShape 7" descr="http://lessar.com/local/templates/lessar_new/images/logo_lessar.png">
          <a:extLst>
            <a:ext uri="{FF2B5EF4-FFF2-40B4-BE49-F238E27FC236}">
              <a16:creationId xmlns:a16="http://schemas.microsoft.com/office/drawing/2014/main" xmlns="" id="{9335781E-CB30-40B0-AAA2-BF03278BADE9}"/>
            </a:ext>
          </a:extLst>
        </xdr:cNvPr>
        <xdr:cNvSpPr>
          <a:spLocks noChangeAspect="1" noChangeArrowheads="1"/>
        </xdr:cNvSpPr>
      </xdr:nvSpPr>
      <xdr:spPr bwMode="auto">
        <a:xfrm>
          <a:off x="12439650" y="8858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7277</xdr:rowOff>
    </xdr:to>
    <xdr:sp macro="" textlink="">
      <xdr:nvSpPr>
        <xdr:cNvPr id="6" name="preview-image" descr="http://images.ru.prom.st/90615360_w640_h640_fhaa9_16ca_opt1.jpeg">
          <a:extLst>
            <a:ext uri="{FF2B5EF4-FFF2-40B4-BE49-F238E27FC236}">
              <a16:creationId xmlns:a16="http://schemas.microsoft.com/office/drawing/2014/main" xmlns="" id="{C36B4683-3C7C-4103-BB03-71F82E50C6E0}"/>
            </a:ext>
          </a:extLst>
        </xdr:cNvPr>
        <xdr:cNvSpPr>
          <a:spLocks noChangeAspect="1" noChangeArrowheads="1"/>
        </xdr:cNvSpPr>
      </xdr:nvSpPr>
      <xdr:spPr bwMode="auto">
        <a:xfrm>
          <a:off x="12439650" y="590550"/>
          <a:ext cx="304800" cy="302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39384</xdr:rowOff>
    </xdr:to>
    <xdr:sp macro="" textlink="">
      <xdr:nvSpPr>
        <xdr:cNvPr id="7" name="AutoShape 5" descr="http://lessar.com/local/templates/lessar_new/images/logo_lessar.png">
          <a:extLst>
            <a:ext uri="{FF2B5EF4-FFF2-40B4-BE49-F238E27FC236}">
              <a16:creationId xmlns:a16="http://schemas.microsoft.com/office/drawing/2014/main" xmlns="" id="{425CD2E8-F13F-49FE-8764-38D70FA1FE5A}"/>
            </a:ext>
          </a:extLst>
        </xdr:cNvPr>
        <xdr:cNvSpPr>
          <a:spLocks noChangeAspect="1" noChangeArrowheads="1"/>
        </xdr:cNvSpPr>
      </xdr:nvSpPr>
      <xdr:spPr bwMode="auto">
        <a:xfrm>
          <a:off x="12439650" y="590550"/>
          <a:ext cx="304800" cy="334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7278</xdr:rowOff>
    </xdr:to>
    <xdr:sp macro="" textlink="">
      <xdr:nvSpPr>
        <xdr:cNvPr id="8" name="AutoShape 6" descr="http://lessar.com/local/templates/lessar_new/images/logo_lessar.png">
          <a:extLst>
            <a:ext uri="{FF2B5EF4-FFF2-40B4-BE49-F238E27FC236}">
              <a16:creationId xmlns:a16="http://schemas.microsoft.com/office/drawing/2014/main" xmlns="" id="{E6A928D5-F202-4741-9209-0DA3B737067D}"/>
            </a:ext>
          </a:extLst>
        </xdr:cNvPr>
        <xdr:cNvSpPr>
          <a:spLocks noChangeAspect="1" noChangeArrowheads="1"/>
        </xdr:cNvSpPr>
      </xdr:nvSpPr>
      <xdr:spPr bwMode="auto">
        <a:xfrm>
          <a:off x="12439650" y="590550"/>
          <a:ext cx="304800" cy="302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7278</xdr:rowOff>
    </xdr:to>
    <xdr:sp macro="" textlink="">
      <xdr:nvSpPr>
        <xdr:cNvPr id="9" name="AutoShape 7" descr="http://lessar.com/local/templates/lessar_new/images/logo_lessar.png">
          <a:extLst>
            <a:ext uri="{FF2B5EF4-FFF2-40B4-BE49-F238E27FC236}">
              <a16:creationId xmlns:a16="http://schemas.microsoft.com/office/drawing/2014/main" xmlns="" id="{321F0319-6A9C-483B-926B-F79EA350C5A3}"/>
            </a:ext>
          </a:extLst>
        </xdr:cNvPr>
        <xdr:cNvSpPr>
          <a:spLocks noChangeAspect="1" noChangeArrowheads="1"/>
        </xdr:cNvSpPr>
      </xdr:nvSpPr>
      <xdr:spPr bwMode="auto">
        <a:xfrm>
          <a:off x="12439650" y="590550"/>
          <a:ext cx="304800" cy="302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OGBE~1/AppData/Local/Temp/&#4304;&#4316;&#4304;%20-%2003.07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შენაკრები"/>
      <sheetName val="ინტერიერი"/>
      <sheetName val="ელექ"/>
      <sheetName val="გათბ-გაგრ"/>
      <sheetName val="ავეჯი"/>
      <sheetName val="გათბობა- ვენტილაცია"/>
      <sheetName val="გათბობა გაგრილება"/>
      <sheetName val="სანტექნიკა"/>
      <sheetName val="გარე გამწვანება"/>
    </sheetNames>
    <sheetDataSet>
      <sheetData sheetId="0"/>
      <sheetData sheetId="1"/>
      <sheetData sheetId="2">
        <row r="103">
          <cell r="J103">
            <v>127537.48776599999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0"/>
  <sheetViews>
    <sheetView tabSelected="1" topLeftCell="A10" zoomScaleNormal="100" workbookViewId="0">
      <selection activeCell="H14" sqref="H14"/>
    </sheetView>
  </sheetViews>
  <sheetFormatPr defaultColWidth="9.140625" defaultRowHeight="16.5"/>
  <cols>
    <col min="1" max="1" width="3.7109375" style="224" customWidth="1"/>
    <col min="2" max="2" width="14.5703125" style="174" customWidth="1"/>
    <col min="3" max="3" width="51" style="174" customWidth="1"/>
    <col min="4" max="4" width="17" style="174" customWidth="1"/>
    <col min="5" max="5" width="12.28515625" style="174" customWidth="1"/>
    <col min="6" max="6" width="13.5703125" style="174" customWidth="1"/>
    <col min="7" max="7" width="13.42578125" style="174" customWidth="1"/>
    <col min="8" max="8" width="18" style="174" customWidth="1"/>
    <col min="9" max="16384" width="9.140625" style="174"/>
  </cols>
  <sheetData>
    <row r="1" spans="1:8" ht="21" customHeight="1"/>
    <row r="2" spans="1:8" ht="18" customHeight="1">
      <c r="A2" s="894" t="s">
        <v>249</v>
      </c>
      <c r="B2" s="895"/>
      <c r="C2" s="895"/>
      <c r="D2" s="895"/>
      <c r="E2" s="895"/>
      <c r="F2" s="895"/>
      <c r="G2" s="895"/>
      <c r="H2" s="895"/>
    </row>
    <row r="3" spans="1:8" ht="18.75" customHeight="1">
      <c r="A3" s="896" t="s">
        <v>268</v>
      </c>
      <c r="B3" s="896"/>
      <c r="C3" s="896"/>
      <c r="D3" s="896"/>
      <c r="E3" s="896"/>
      <c r="F3" s="896"/>
      <c r="G3" s="896"/>
      <c r="H3" s="896"/>
    </row>
    <row r="4" spans="1:8" ht="15" customHeight="1">
      <c r="A4" s="897" t="s">
        <v>218</v>
      </c>
      <c r="B4" s="897"/>
      <c r="C4" s="897"/>
      <c r="D4" s="897"/>
      <c r="E4" s="897"/>
      <c r="F4" s="897"/>
      <c r="G4" s="897"/>
      <c r="H4" s="897"/>
    </row>
    <row r="5" spans="1:8" ht="24.75" customHeight="1">
      <c r="A5" s="897"/>
      <c r="B5" s="897"/>
      <c r="C5" s="897"/>
      <c r="D5" s="897"/>
      <c r="E5" s="897"/>
      <c r="F5" s="897"/>
      <c r="G5" s="897"/>
      <c r="H5" s="897"/>
    </row>
    <row r="6" spans="1:8" ht="15" customHeight="1">
      <c r="A6" s="898" t="s">
        <v>250</v>
      </c>
      <c r="B6" s="898"/>
      <c r="C6" s="898"/>
      <c r="D6" s="898"/>
      <c r="E6" s="898"/>
      <c r="F6" s="898"/>
      <c r="G6" s="898"/>
      <c r="H6" s="898"/>
    </row>
    <row r="7" spans="1:8" ht="15" customHeight="1"/>
    <row r="8" spans="1:8" ht="8.25" customHeight="1">
      <c r="A8" s="225"/>
      <c r="B8" s="226"/>
      <c r="C8" s="226"/>
      <c r="D8" s="226"/>
      <c r="E8" s="226"/>
      <c r="F8" s="226"/>
      <c r="G8" s="226"/>
    </row>
    <row r="9" spans="1:8">
      <c r="A9" s="227"/>
      <c r="B9" s="899" t="s">
        <v>251</v>
      </c>
      <c r="C9" s="901" t="s">
        <v>252</v>
      </c>
      <c r="D9" s="903" t="s">
        <v>253</v>
      </c>
      <c r="E9" s="904"/>
      <c r="F9" s="904"/>
      <c r="G9" s="905"/>
      <c r="H9" s="901" t="s">
        <v>258</v>
      </c>
    </row>
    <row r="10" spans="1:8" ht="64.5" customHeight="1">
      <c r="A10" s="228" t="s">
        <v>131</v>
      </c>
      <c r="B10" s="900"/>
      <c r="C10" s="902"/>
      <c r="D10" s="229" t="s">
        <v>254</v>
      </c>
      <c r="E10" s="366" t="s">
        <v>255</v>
      </c>
      <c r="F10" s="229" t="s">
        <v>256</v>
      </c>
      <c r="G10" s="230" t="s">
        <v>257</v>
      </c>
      <c r="H10" s="902"/>
    </row>
    <row r="11" spans="1:8" ht="15" customHeight="1">
      <c r="A11" s="231">
        <v>1</v>
      </c>
      <c r="B11" s="232">
        <v>2</v>
      </c>
      <c r="C11" s="231">
        <v>3</v>
      </c>
      <c r="D11" s="232">
        <v>4</v>
      </c>
      <c r="E11" s="231">
        <v>5</v>
      </c>
      <c r="F11" s="232">
        <v>6</v>
      </c>
      <c r="G11" s="231">
        <v>7</v>
      </c>
      <c r="H11" s="231">
        <v>8</v>
      </c>
    </row>
    <row r="12" spans="1:8" s="234" customFormat="1" ht="15.75">
      <c r="A12" s="233"/>
      <c r="C12" s="235" t="s">
        <v>216</v>
      </c>
      <c r="E12" s="236"/>
      <c r="G12" s="236"/>
      <c r="H12" s="236"/>
    </row>
    <row r="13" spans="1:8" s="234" customFormat="1" ht="15.75">
      <c r="A13" s="233"/>
      <c r="C13" s="235" t="s">
        <v>264</v>
      </c>
      <c r="E13" s="236"/>
      <c r="G13" s="236"/>
      <c r="H13" s="236"/>
    </row>
    <row r="14" spans="1:8" s="234" customFormat="1" ht="15.75">
      <c r="A14" s="233"/>
      <c r="B14" s="237" t="s">
        <v>259</v>
      </c>
      <c r="C14" s="233" t="s">
        <v>265</v>
      </c>
      <c r="D14" s="721">
        <f>ინტერიერი!M264</f>
        <v>247673.22361010179</v>
      </c>
      <c r="E14" s="339"/>
      <c r="F14" s="338"/>
      <c r="G14" s="339"/>
      <c r="H14" s="712">
        <f t="shared" ref="H14:H18" si="0">D14</f>
        <v>247673.22361010179</v>
      </c>
    </row>
    <row r="15" spans="1:8" s="241" customFormat="1" ht="18.75" customHeight="1">
      <c r="A15" s="239"/>
      <c r="B15" s="240" t="s">
        <v>260</v>
      </c>
      <c r="C15" s="239" t="s">
        <v>219</v>
      </c>
      <c r="D15" s="718">
        <f>ელექტროობააა!J115</f>
        <v>129663.39675600002</v>
      </c>
      <c r="E15" s="341"/>
      <c r="F15" s="340"/>
      <c r="G15" s="341"/>
      <c r="H15" s="711">
        <f t="shared" si="0"/>
        <v>129663.39675600002</v>
      </c>
    </row>
    <row r="16" spans="1:8" s="241" customFormat="1" ht="18.75" customHeight="1">
      <c r="A16" s="239"/>
      <c r="B16" s="240" t="s">
        <v>261</v>
      </c>
      <c r="C16" s="239" t="s">
        <v>220</v>
      </c>
      <c r="D16" s="718">
        <f>'გათბობა გაგრილებააა'!I66</f>
        <v>141016.0127922</v>
      </c>
      <c r="E16" s="341"/>
      <c r="F16" s="340"/>
      <c r="G16" s="341"/>
      <c r="H16" s="711">
        <f t="shared" si="0"/>
        <v>141016.0127922</v>
      </c>
    </row>
    <row r="17" spans="1:255" s="241" customFormat="1" ht="18.75" customHeight="1">
      <c r="A17" s="239"/>
      <c r="B17" s="240" t="s">
        <v>262</v>
      </c>
      <c r="C17" s="239" t="s">
        <v>228</v>
      </c>
      <c r="D17" s="718">
        <f>სანტექნიკა!M96</f>
        <v>6449.5168980480012</v>
      </c>
      <c r="E17" s="341"/>
      <c r="F17" s="340"/>
      <c r="G17" s="341"/>
      <c r="H17" s="711">
        <f t="shared" si="0"/>
        <v>6449.5168980480012</v>
      </c>
    </row>
    <row r="18" spans="1:255" s="241" customFormat="1" ht="18.75" customHeight="1">
      <c r="A18" s="239"/>
      <c r="B18" s="240" t="s">
        <v>263</v>
      </c>
      <c r="C18" s="239" t="s">
        <v>221</v>
      </c>
      <c r="D18" s="718">
        <f>'გარე გამწვანება'!M39</f>
        <v>8825.2243200000012</v>
      </c>
      <c r="E18" s="341"/>
      <c r="F18" s="340"/>
      <c r="G18" s="341"/>
      <c r="H18" s="711">
        <f t="shared" si="0"/>
        <v>8825.2243200000012</v>
      </c>
    </row>
    <row r="19" spans="1:255" s="241" customFormat="1" ht="18.75" customHeight="1">
      <c r="A19" s="239"/>
      <c r="B19" s="240"/>
      <c r="C19" s="253" t="s">
        <v>64</v>
      </c>
      <c r="D19" s="722"/>
      <c r="E19" s="343"/>
      <c r="F19" s="342"/>
      <c r="G19" s="343"/>
      <c r="H19" s="717">
        <f>SUM(H14:H18)</f>
        <v>533627.37437634985</v>
      </c>
    </row>
    <row r="20" spans="1:255" s="234" customFormat="1" ht="21.75" customHeight="1">
      <c r="A20" s="245"/>
      <c r="B20" s="246"/>
      <c r="C20" s="252" t="s">
        <v>266</v>
      </c>
      <c r="D20" s="247"/>
      <c r="E20" s="247"/>
      <c r="F20" s="247"/>
      <c r="G20" s="248"/>
      <c r="H20" s="715">
        <f>H19*3%</f>
        <v>16008.821231290494</v>
      </c>
    </row>
    <row r="21" spans="1:255" s="238" customFormat="1" ht="21.75" customHeight="1">
      <c r="A21" s="242"/>
      <c r="B21" s="243"/>
      <c r="C21" s="242" t="s">
        <v>64</v>
      </c>
      <c r="D21" s="244"/>
      <c r="E21" s="244"/>
      <c r="F21" s="244"/>
      <c r="G21" s="244"/>
      <c r="H21" s="821">
        <f>H20+H19</f>
        <v>549636.19560764031</v>
      </c>
    </row>
    <row r="22" spans="1:255" s="234" customFormat="1" ht="21.75" customHeight="1">
      <c r="A22" s="245"/>
      <c r="B22" s="246"/>
      <c r="C22" s="245" t="s">
        <v>267</v>
      </c>
      <c r="D22" s="247"/>
      <c r="E22" s="247"/>
      <c r="F22" s="247"/>
      <c r="G22" s="248"/>
      <c r="H22" s="715">
        <f>H21*18%</f>
        <v>98934.515209375255</v>
      </c>
    </row>
    <row r="23" spans="1:255" s="238" customFormat="1" ht="21.75" customHeight="1">
      <c r="A23" s="242"/>
      <c r="B23" s="243"/>
      <c r="C23" s="242" t="s">
        <v>63</v>
      </c>
      <c r="D23" s="244"/>
      <c r="E23" s="244"/>
      <c r="F23" s="244"/>
      <c r="G23" s="244"/>
      <c r="H23" s="821">
        <f>H21+H22</f>
        <v>648570.71081701561</v>
      </c>
    </row>
    <row r="24" spans="1:255">
      <c r="B24" s="249"/>
      <c r="C24" s="224"/>
      <c r="F24" s="249"/>
      <c r="G24" s="249"/>
      <c r="H24" s="250"/>
    </row>
    <row r="25" spans="1:255">
      <c r="B25" s="176"/>
      <c r="C25" s="224"/>
      <c r="F25" s="176"/>
      <c r="G25" s="176"/>
      <c r="H25" s="250"/>
    </row>
    <row r="26" spans="1:255">
      <c r="B26" s="176"/>
      <c r="F26" s="176"/>
      <c r="G26" s="176"/>
    </row>
    <row r="27" spans="1:255">
      <c r="B27" s="176"/>
      <c r="F27" s="176"/>
      <c r="G27" s="176"/>
      <c r="H27" s="369"/>
    </row>
    <row r="28" spans="1:255">
      <c r="B28" s="176"/>
      <c r="F28" s="176"/>
    </row>
    <row r="29" spans="1:255" s="251" customFormat="1" ht="26.25" customHeight="1">
      <c r="A29" s="893"/>
      <c r="B29" s="893"/>
      <c r="C29" s="893"/>
      <c r="D29" s="893"/>
      <c r="E29" s="893"/>
      <c r="F29" s="893"/>
      <c r="G29" s="893"/>
      <c r="H29" s="893"/>
      <c r="I29" s="893"/>
      <c r="J29" s="893"/>
      <c r="K29" s="893"/>
      <c r="L29" s="893"/>
      <c r="M29" s="893"/>
      <c r="N29" s="893"/>
      <c r="O29" s="893"/>
      <c r="P29" s="893"/>
      <c r="Q29" s="893"/>
      <c r="R29" s="893"/>
      <c r="S29" s="893"/>
      <c r="T29" s="893"/>
      <c r="U29" s="893"/>
      <c r="V29" s="893"/>
      <c r="W29" s="893"/>
      <c r="X29" s="893" t="s">
        <v>217</v>
      </c>
      <c r="Y29" s="893"/>
      <c r="Z29" s="893"/>
      <c r="AA29" s="893"/>
      <c r="AB29" s="893"/>
      <c r="AC29" s="893"/>
      <c r="AD29" s="893"/>
      <c r="AE29" s="893"/>
      <c r="AF29" s="893" t="s">
        <v>217</v>
      </c>
      <c r="AG29" s="893"/>
      <c r="AH29" s="893"/>
      <c r="AI29" s="893"/>
      <c r="AJ29" s="893"/>
      <c r="AK29" s="893"/>
      <c r="AL29" s="893"/>
      <c r="AM29" s="893"/>
      <c r="AN29" s="893" t="s">
        <v>217</v>
      </c>
      <c r="AO29" s="893"/>
      <c r="AP29" s="893"/>
      <c r="AQ29" s="893"/>
      <c r="AR29" s="893"/>
      <c r="AS29" s="893"/>
      <c r="AT29" s="893"/>
      <c r="AU29" s="893"/>
      <c r="AV29" s="893" t="s">
        <v>217</v>
      </c>
      <c r="AW29" s="893"/>
      <c r="AX29" s="893"/>
      <c r="AY29" s="893"/>
      <c r="AZ29" s="893"/>
      <c r="BA29" s="893"/>
      <c r="BB29" s="893"/>
      <c r="BC29" s="893"/>
      <c r="BD29" s="893" t="s">
        <v>217</v>
      </c>
      <c r="BE29" s="893"/>
      <c r="BF29" s="893"/>
      <c r="BG29" s="893"/>
      <c r="BH29" s="893"/>
      <c r="BI29" s="893"/>
      <c r="BJ29" s="893"/>
      <c r="BK29" s="893"/>
      <c r="BL29" s="893" t="s">
        <v>217</v>
      </c>
      <c r="BM29" s="893"/>
      <c r="BN29" s="893"/>
      <c r="BO29" s="893"/>
      <c r="BP29" s="893"/>
      <c r="BQ29" s="893"/>
      <c r="BR29" s="893"/>
      <c r="BS29" s="893"/>
      <c r="BT29" s="893" t="s">
        <v>217</v>
      </c>
      <c r="BU29" s="893"/>
      <c r="BV29" s="893"/>
      <c r="BW29" s="893"/>
      <c r="BX29" s="893"/>
      <c r="BY29" s="893"/>
      <c r="BZ29" s="893"/>
      <c r="CA29" s="893"/>
      <c r="CB29" s="893" t="s">
        <v>217</v>
      </c>
      <c r="CC29" s="893"/>
      <c r="CD29" s="893"/>
      <c r="CE29" s="893"/>
      <c r="CF29" s="893"/>
      <c r="CG29" s="893"/>
      <c r="CH29" s="893"/>
      <c r="CI29" s="893"/>
      <c r="CJ29" s="893" t="s">
        <v>217</v>
      </c>
      <c r="CK29" s="893"/>
      <c r="CL29" s="893"/>
      <c r="CM29" s="893"/>
      <c r="CN29" s="893"/>
      <c r="CO29" s="893"/>
      <c r="CP29" s="893"/>
      <c r="CQ29" s="893"/>
      <c r="CR29" s="893" t="s">
        <v>217</v>
      </c>
      <c r="CS29" s="893"/>
      <c r="CT29" s="893"/>
      <c r="CU29" s="893"/>
      <c r="CV29" s="893"/>
      <c r="CW29" s="893"/>
      <c r="CX29" s="893"/>
      <c r="CY29" s="893"/>
      <c r="CZ29" s="893" t="s">
        <v>217</v>
      </c>
      <c r="DA29" s="893"/>
      <c r="DB29" s="893"/>
      <c r="DC29" s="893"/>
      <c r="DD29" s="893"/>
      <c r="DE29" s="893"/>
      <c r="DF29" s="893"/>
      <c r="DG29" s="893"/>
      <c r="DH29" s="893" t="s">
        <v>217</v>
      </c>
      <c r="DI29" s="893"/>
      <c r="DJ29" s="893"/>
      <c r="DK29" s="893"/>
      <c r="DL29" s="893"/>
      <c r="DM29" s="893"/>
      <c r="DN29" s="893"/>
      <c r="DO29" s="893"/>
      <c r="DP29" s="893" t="s">
        <v>217</v>
      </c>
      <c r="DQ29" s="893"/>
      <c r="DR29" s="893"/>
      <c r="DS29" s="893"/>
      <c r="DT29" s="893"/>
      <c r="DU29" s="893"/>
      <c r="DV29" s="893"/>
      <c r="DW29" s="893"/>
      <c r="DX29" s="893" t="s">
        <v>217</v>
      </c>
      <c r="DY29" s="893"/>
      <c r="DZ29" s="893"/>
      <c r="EA29" s="893"/>
      <c r="EB29" s="893"/>
      <c r="EC29" s="893"/>
      <c r="ED29" s="893"/>
      <c r="EE29" s="893"/>
      <c r="EF29" s="893" t="s">
        <v>217</v>
      </c>
      <c r="EG29" s="893"/>
      <c r="EH29" s="893"/>
      <c r="EI29" s="893"/>
      <c r="EJ29" s="893"/>
      <c r="EK29" s="893"/>
      <c r="EL29" s="893"/>
      <c r="EM29" s="893"/>
      <c r="EN29" s="893" t="s">
        <v>217</v>
      </c>
      <c r="EO29" s="893"/>
      <c r="EP29" s="893"/>
      <c r="EQ29" s="893"/>
      <c r="ER29" s="893"/>
      <c r="ES29" s="893"/>
      <c r="ET29" s="893"/>
      <c r="EU29" s="893"/>
      <c r="EV29" s="893" t="s">
        <v>217</v>
      </c>
      <c r="EW29" s="893"/>
      <c r="EX29" s="893"/>
      <c r="EY29" s="893"/>
      <c r="EZ29" s="893"/>
      <c r="FA29" s="893"/>
      <c r="FB29" s="893"/>
      <c r="FC29" s="893"/>
      <c r="FD29" s="893" t="s">
        <v>217</v>
      </c>
      <c r="FE29" s="893"/>
      <c r="FF29" s="893"/>
      <c r="FG29" s="893"/>
      <c r="FH29" s="893"/>
      <c r="FI29" s="893"/>
      <c r="FJ29" s="893"/>
      <c r="FK29" s="893"/>
      <c r="FL29" s="893" t="s">
        <v>217</v>
      </c>
      <c r="FM29" s="893"/>
      <c r="FN29" s="893"/>
      <c r="FO29" s="893"/>
      <c r="FP29" s="893"/>
      <c r="FQ29" s="893"/>
      <c r="FR29" s="893"/>
      <c r="FS29" s="893"/>
      <c r="FT29" s="893" t="s">
        <v>217</v>
      </c>
      <c r="FU29" s="893"/>
      <c r="FV29" s="893"/>
      <c r="FW29" s="893"/>
      <c r="FX29" s="893"/>
      <c r="FY29" s="893"/>
      <c r="FZ29" s="893"/>
      <c r="GA29" s="893"/>
      <c r="GB29" s="893" t="s">
        <v>217</v>
      </c>
      <c r="GC29" s="893"/>
      <c r="GD29" s="893"/>
      <c r="GE29" s="893"/>
      <c r="GF29" s="893"/>
      <c r="GG29" s="893"/>
      <c r="GH29" s="893"/>
      <c r="GI29" s="893"/>
      <c r="GJ29" s="893" t="s">
        <v>217</v>
      </c>
      <c r="GK29" s="893"/>
      <c r="GL29" s="893"/>
      <c r="GM29" s="893"/>
      <c r="GN29" s="893"/>
      <c r="GO29" s="893"/>
      <c r="GP29" s="893"/>
      <c r="GQ29" s="893"/>
      <c r="GR29" s="893" t="s">
        <v>217</v>
      </c>
      <c r="GS29" s="893"/>
      <c r="GT29" s="893"/>
      <c r="GU29" s="893"/>
      <c r="GV29" s="893"/>
      <c r="GW29" s="893"/>
      <c r="GX29" s="893"/>
      <c r="GY29" s="893"/>
      <c r="GZ29" s="893" t="s">
        <v>217</v>
      </c>
      <c r="HA29" s="893"/>
      <c r="HB29" s="893"/>
      <c r="HC29" s="893"/>
      <c r="HD29" s="893"/>
      <c r="HE29" s="893"/>
      <c r="HF29" s="893"/>
      <c r="HG29" s="893"/>
      <c r="HH29" s="893" t="s">
        <v>217</v>
      </c>
      <c r="HI29" s="893"/>
      <c r="HJ29" s="893"/>
      <c r="HK29" s="893"/>
      <c r="HL29" s="893"/>
      <c r="HM29" s="893"/>
      <c r="HN29" s="893"/>
      <c r="HO29" s="893"/>
      <c r="HP29" s="893" t="s">
        <v>217</v>
      </c>
      <c r="HQ29" s="893"/>
      <c r="HR29" s="893"/>
      <c r="HS29" s="893"/>
      <c r="HT29" s="893"/>
      <c r="HU29" s="893"/>
      <c r="HV29" s="893"/>
      <c r="HW29" s="893"/>
      <c r="HX29" s="893" t="s">
        <v>217</v>
      </c>
      <c r="HY29" s="893"/>
      <c r="HZ29" s="893"/>
      <c r="IA29" s="893"/>
      <c r="IB29" s="893"/>
      <c r="IC29" s="893"/>
      <c r="ID29" s="893"/>
      <c r="IE29" s="893"/>
      <c r="IF29" s="893" t="s">
        <v>217</v>
      </c>
      <c r="IG29" s="893"/>
      <c r="IH29" s="893"/>
      <c r="II29" s="893"/>
      <c r="IJ29" s="893"/>
      <c r="IK29" s="893"/>
      <c r="IL29" s="893"/>
      <c r="IM29" s="893"/>
      <c r="IN29" s="893" t="s">
        <v>217</v>
      </c>
      <c r="IO29" s="893"/>
      <c r="IP29" s="893"/>
      <c r="IQ29" s="893"/>
      <c r="IR29" s="893"/>
      <c r="IS29" s="893"/>
      <c r="IT29" s="893"/>
      <c r="IU29" s="893"/>
    </row>
    <row r="30" spans="1:255" ht="21">
      <c r="A30" s="893"/>
      <c r="B30" s="893"/>
      <c r="C30" s="893"/>
      <c r="D30" s="893"/>
      <c r="E30" s="893"/>
      <c r="F30" s="893"/>
      <c r="G30" s="893"/>
      <c r="H30" s="893"/>
    </row>
  </sheetData>
  <mergeCells count="41">
    <mergeCell ref="A2:H2"/>
    <mergeCell ref="A3:H3"/>
    <mergeCell ref="A4:H5"/>
    <mergeCell ref="A6:H6"/>
    <mergeCell ref="B9:B10"/>
    <mergeCell ref="C9:C10"/>
    <mergeCell ref="H9:H10"/>
    <mergeCell ref="D9:G9"/>
    <mergeCell ref="CJ29:CQ29"/>
    <mergeCell ref="A29:H29"/>
    <mergeCell ref="I29:O29"/>
    <mergeCell ref="P29:W29"/>
    <mergeCell ref="X29:AE29"/>
    <mergeCell ref="AF29:AM29"/>
    <mergeCell ref="AN29:AU29"/>
    <mergeCell ref="AV29:BC29"/>
    <mergeCell ref="BD29:BK29"/>
    <mergeCell ref="BL29:BS29"/>
    <mergeCell ref="BT29:CA29"/>
    <mergeCell ref="CB29:CI29"/>
    <mergeCell ref="CZ29:DG29"/>
    <mergeCell ref="DH29:DO29"/>
    <mergeCell ref="DP29:DW29"/>
    <mergeCell ref="DX29:EE29"/>
    <mergeCell ref="EF29:EM29"/>
    <mergeCell ref="IF29:IM29"/>
    <mergeCell ref="IN29:IU29"/>
    <mergeCell ref="A30:H30"/>
    <mergeCell ref="GJ29:GQ29"/>
    <mergeCell ref="GR29:GY29"/>
    <mergeCell ref="GZ29:HG29"/>
    <mergeCell ref="HH29:HO29"/>
    <mergeCell ref="HP29:HW29"/>
    <mergeCell ref="HX29:IE29"/>
    <mergeCell ref="EN29:EU29"/>
    <mergeCell ref="EV29:FC29"/>
    <mergeCell ref="FD29:FK29"/>
    <mergeCell ref="FL29:FS29"/>
    <mergeCell ref="FT29:GA29"/>
    <mergeCell ref="GB29:GI29"/>
    <mergeCell ref="CR29:CY29"/>
  </mergeCells>
  <pageMargins left="0.7" right="0.7" top="0.75" bottom="0.75" header="0.3" footer="0.3"/>
  <pageSetup paperSize="9" scale="85" orientation="landscape" r:id="rId1"/>
  <colBreaks count="1" manualBreakCount="1">
    <brk id="8" max="3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12"/>
  <sheetViews>
    <sheetView topLeftCell="A34" zoomScaleNormal="100" workbookViewId="0">
      <selection activeCell="C40" sqref="C40"/>
    </sheetView>
  </sheetViews>
  <sheetFormatPr defaultColWidth="9.140625" defaultRowHeight="16.5"/>
  <cols>
    <col min="1" max="1" width="3.85546875" style="566" customWidth="1"/>
    <col min="2" max="2" width="17.85546875" style="566" customWidth="1"/>
    <col min="3" max="3" width="45.42578125" style="566" customWidth="1"/>
    <col min="4" max="4" width="7.7109375" style="566" customWidth="1"/>
    <col min="5" max="5" width="8.7109375" style="566" customWidth="1"/>
    <col min="6" max="6" width="10.7109375" style="566" customWidth="1"/>
    <col min="7" max="7" width="7.140625" style="566" customWidth="1"/>
    <col min="8" max="8" width="9.28515625" style="566" customWidth="1"/>
    <col min="9" max="9" width="9.42578125" style="566" customWidth="1"/>
    <col min="10" max="10" width="9.140625" style="566" customWidth="1"/>
    <col min="11" max="11" width="7" style="566" customWidth="1"/>
    <col min="12" max="12" width="8.7109375" style="566" customWidth="1"/>
    <col min="13" max="13" width="10.5703125" style="566" customWidth="1"/>
    <col min="14" max="14" width="9.140625" style="566"/>
    <col min="15" max="15" width="15.7109375" style="566" customWidth="1"/>
    <col min="16" max="16384" width="9.140625" style="566"/>
  </cols>
  <sheetData>
    <row r="1" spans="1:13" ht="15" customHeight="1">
      <c r="A1" s="936"/>
      <c r="B1" s="936"/>
      <c r="C1" s="936"/>
      <c r="D1" s="936"/>
      <c r="E1" s="936"/>
    </row>
    <row r="2" spans="1:13" ht="42" customHeight="1">
      <c r="A2" s="936"/>
      <c r="B2" s="936"/>
      <c r="C2" s="936"/>
      <c r="D2" s="936"/>
      <c r="E2" s="936"/>
    </row>
    <row r="3" spans="1:13" ht="15" customHeight="1"/>
    <row r="4" spans="1:13" ht="15" customHeight="1">
      <c r="C4" s="255" t="s">
        <v>426</v>
      </c>
    </row>
    <row r="5" spans="1:13" ht="15" customHeight="1">
      <c r="C5" s="566" t="s">
        <v>418</v>
      </c>
    </row>
    <row r="6" spans="1:13" ht="15" customHeight="1">
      <c r="C6" s="566" t="s">
        <v>0</v>
      </c>
    </row>
    <row r="7" spans="1:13" ht="18" customHeight="1">
      <c r="C7" s="371" t="s">
        <v>273</v>
      </c>
      <c r="D7" s="371"/>
      <c r="E7" s="371"/>
      <c r="F7" s="371"/>
    </row>
    <row r="8" spans="1:13" ht="15" customHeight="1"/>
    <row r="9" spans="1:13" ht="10.5" customHeight="1"/>
    <row r="10" spans="1:13" ht="15" customHeight="1">
      <c r="C10" s="255"/>
    </row>
    <row r="11" spans="1:13" ht="15" customHeight="1">
      <c r="C11" s="256"/>
      <c r="G11" s="569"/>
      <c r="H11" s="569"/>
      <c r="I11" s="569"/>
      <c r="J11" s="569"/>
      <c r="K11" s="569"/>
      <c r="L11" s="569"/>
      <c r="M11" s="569"/>
    </row>
    <row r="12" spans="1:13" ht="15" customHeight="1">
      <c r="A12" s="257"/>
      <c r="B12" s="258"/>
      <c r="C12" s="258"/>
      <c r="D12" s="259"/>
      <c r="E12" s="258"/>
      <c r="F12" s="259"/>
      <c r="G12" s="569"/>
      <c r="H12" s="934" t="s">
        <v>274</v>
      </c>
      <c r="I12" s="934"/>
      <c r="J12" s="934"/>
      <c r="K12" s="934"/>
      <c r="L12" s="934"/>
      <c r="M12" s="568">
        <f>M96</f>
        <v>6449.5168980480012</v>
      </c>
    </row>
    <row r="13" spans="1:13" ht="15" customHeight="1">
      <c r="A13" s="260"/>
      <c r="B13" s="258"/>
      <c r="C13" s="258"/>
      <c r="D13" s="259"/>
      <c r="E13" s="258"/>
      <c r="F13" s="259"/>
      <c r="G13" s="259"/>
      <c r="H13" s="931" t="s">
        <v>275</v>
      </c>
      <c r="I13" s="931"/>
      <c r="J13" s="931"/>
      <c r="K13" s="931"/>
      <c r="L13" s="933">
        <f>H96</f>
        <v>0</v>
      </c>
      <c r="M13" s="934"/>
    </row>
    <row r="14" spans="1:13" ht="15" customHeight="1">
      <c r="D14" s="567"/>
      <c r="E14" s="567"/>
      <c r="F14" s="567"/>
      <c r="G14" s="567"/>
      <c r="H14" s="932"/>
      <c r="I14" s="932"/>
      <c r="J14" s="932"/>
      <c r="K14" s="932"/>
      <c r="L14" s="935"/>
      <c r="M14" s="935"/>
    </row>
    <row r="15" spans="1:13">
      <c r="A15" s="261"/>
      <c r="B15" s="262"/>
      <c r="C15" s="263"/>
      <c r="D15" s="264"/>
      <c r="E15" s="258" t="s">
        <v>277</v>
      </c>
      <c r="F15" s="265"/>
      <c r="G15" s="266" t="s">
        <v>278</v>
      </c>
      <c r="H15" s="267"/>
      <c r="I15" s="261" t="s">
        <v>279</v>
      </c>
      <c r="J15" s="267"/>
      <c r="K15" s="268" t="s">
        <v>280</v>
      </c>
      <c r="L15" s="268"/>
      <c r="M15" s="262"/>
    </row>
    <row r="16" spans="1:13" ht="16.5" customHeight="1">
      <c r="A16" s="269"/>
      <c r="B16" s="270"/>
      <c r="C16" s="271" t="s">
        <v>281</v>
      </c>
      <c r="D16" s="272"/>
      <c r="E16" s="273" t="s">
        <v>282</v>
      </c>
      <c r="F16" s="274"/>
      <c r="G16" s="275"/>
      <c r="H16" s="274"/>
      <c r="I16" s="275"/>
      <c r="J16" s="274"/>
      <c r="K16" s="275" t="s">
        <v>283</v>
      </c>
      <c r="L16" s="276"/>
      <c r="M16" s="270" t="s">
        <v>64</v>
      </c>
    </row>
    <row r="17" spans="1:13" ht="27">
      <c r="A17" s="277" t="s">
        <v>131</v>
      </c>
      <c r="B17" s="270" t="s">
        <v>276</v>
      </c>
      <c r="C17" s="566" t="s">
        <v>61</v>
      </c>
      <c r="D17" s="270" t="s">
        <v>284</v>
      </c>
      <c r="E17" s="278" t="s">
        <v>285</v>
      </c>
      <c r="F17" s="258" t="s">
        <v>63</v>
      </c>
      <c r="G17" s="270" t="s">
        <v>286</v>
      </c>
      <c r="H17" s="258" t="s">
        <v>63</v>
      </c>
      <c r="I17" s="270" t="s">
        <v>286</v>
      </c>
      <c r="J17" s="258" t="s">
        <v>63</v>
      </c>
      <c r="K17" s="270" t="s">
        <v>286</v>
      </c>
      <c r="L17" s="258" t="s">
        <v>63</v>
      </c>
      <c r="M17" s="270"/>
    </row>
    <row r="18" spans="1:13">
      <c r="A18" s="275"/>
      <c r="B18" s="279"/>
      <c r="C18" s="280"/>
      <c r="D18" s="272"/>
      <c r="E18" s="279"/>
      <c r="F18" s="280"/>
      <c r="G18" s="279" t="s">
        <v>287</v>
      </c>
      <c r="H18" s="280"/>
      <c r="I18" s="279" t="s">
        <v>287</v>
      </c>
      <c r="J18" s="280"/>
      <c r="K18" s="279" t="s">
        <v>287</v>
      </c>
      <c r="L18" s="280"/>
      <c r="M18" s="279"/>
    </row>
    <row r="19" spans="1:13">
      <c r="A19" s="281" t="s">
        <v>187</v>
      </c>
      <c r="B19" s="282" t="s">
        <v>5</v>
      </c>
      <c r="C19" s="283" t="s">
        <v>6</v>
      </c>
      <c r="D19" s="281" t="s">
        <v>7</v>
      </c>
      <c r="E19" s="282" t="s">
        <v>8</v>
      </c>
      <c r="F19" s="284" t="s">
        <v>9</v>
      </c>
      <c r="G19" s="283" t="s">
        <v>10</v>
      </c>
      <c r="H19" s="281" t="s">
        <v>11</v>
      </c>
      <c r="I19" s="282" t="s">
        <v>12</v>
      </c>
      <c r="J19" s="283" t="s">
        <v>13</v>
      </c>
      <c r="K19" s="282" t="s">
        <v>14</v>
      </c>
      <c r="L19" s="281" t="s">
        <v>15</v>
      </c>
      <c r="M19" s="282" t="s">
        <v>16</v>
      </c>
    </row>
    <row r="20" spans="1:13">
      <c r="A20" s="281"/>
      <c r="B20" s="282"/>
      <c r="C20" s="283" t="s">
        <v>469</v>
      </c>
      <c r="D20" s="281"/>
      <c r="E20" s="282"/>
      <c r="F20" s="284"/>
      <c r="G20" s="283"/>
      <c r="H20" s="281"/>
      <c r="I20" s="282"/>
      <c r="J20" s="283"/>
      <c r="K20" s="282"/>
      <c r="L20" s="281"/>
      <c r="M20" s="282"/>
    </row>
    <row r="21" spans="1:13" s="627" customFormat="1">
      <c r="A21" s="132">
        <v>10</v>
      </c>
      <c r="B21" s="640" t="s">
        <v>467</v>
      </c>
      <c r="C21" s="639" t="s">
        <v>470</v>
      </c>
      <c r="D21" s="135" t="s">
        <v>73</v>
      </c>
      <c r="E21" s="641"/>
      <c r="F21" s="624">
        <v>3</v>
      </c>
      <c r="G21" s="625"/>
      <c r="H21" s="626"/>
      <c r="I21" s="132"/>
      <c r="J21" s="131"/>
      <c r="K21" s="625"/>
      <c r="L21" s="626"/>
      <c r="M21" s="625"/>
    </row>
    <row r="22" spans="1:13" s="627" customFormat="1">
      <c r="A22" s="147"/>
      <c r="B22" s="642"/>
      <c r="C22" s="147" t="s">
        <v>315</v>
      </c>
      <c r="D22" s="146" t="s">
        <v>233</v>
      </c>
      <c r="E22" s="635">
        <v>0.56000000000000005</v>
      </c>
      <c r="F22" s="148">
        <f>F21*E22</f>
        <v>1.6800000000000002</v>
      </c>
      <c r="G22" s="636">
        <v>25</v>
      </c>
      <c r="H22" s="636">
        <f>F22*G22</f>
        <v>42.000000000000007</v>
      </c>
      <c r="I22" s="147"/>
      <c r="J22" s="146"/>
      <c r="K22" s="147"/>
      <c r="L22" s="146"/>
      <c r="M22" s="636">
        <f>H22</f>
        <v>42.000000000000007</v>
      </c>
    </row>
    <row r="23" spans="1:13" s="627" customFormat="1">
      <c r="A23" s="132">
        <v>11</v>
      </c>
      <c r="B23" s="640" t="s">
        <v>468</v>
      </c>
      <c r="C23" s="639" t="s">
        <v>471</v>
      </c>
      <c r="D23" s="135" t="s">
        <v>73</v>
      </c>
      <c r="E23" s="641"/>
      <c r="F23" s="624">
        <v>1</v>
      </c>
      <c r="G23" s="625"/>
      <c r="H23" s="626"/>
      <c r="I23" s="132"/>
      <c r="J23" s="131"/>
      <c r="K23" s="625"/>
      <c r="L23" s="626"/>
      <c r="M23" s="625"/>
    </row>
    <row r="24" spans="1:13" s="627" customFormat="1">
      <c r="A24" s="147"/>
      <c r="B24" s="643"/>
      <c r="C24" s="147" t="s">
        <v>315</v>
      </c>
      <c r="D24" s="146" t="s">
        <v>233</v>
      </c>
      <c r="E24" s="635">
        <v>0.45</v>
      </c>
      <c r="F24" s="148">
        <f>F23*E24</f>
        <v>0.45</v>
      </c>
      <c r="G24" s="636">
        <v>25</v>
      </c>
      <c r="H24" s="636">
        <f>F24*G24</f>
        <v>11.25</v>
      </c>
      <c r="I24" s="636"/>
      <c r="J24" s="637"/>
      <c r="K24" s="636"/>
      <c r="L24" s="637"/>
      <c r="M24" s="636">
        <f>H24</f>
        <v>11.25</v>
      </c>
    </row>
    <row r="25" spans="1:13" s="211" customFormat="1">
      <c r="A25" s="202">
        <v>1</v>
      </c>
      <c r="B25" s="582" t="s">
        <v>246</v>
      </c>
      <c r="C25" s="598" t="s">
        <v>399</v>
      </c>
      <c r="D25" s="583" t="s">
        <v>41</v>
      </c>
      <c r="E25" s="584"/>
      <c r="F25" s="584">
        <v>30</v>
      </c>
      <c r="G25" s="585"/>
      <c r="H25" s="586"/>
      <c r="I25" s="585"/>
      <c r="J25" s="586"/>
      <c r="K25" s="585"/>
      <c r="L25" s="586"/>
      <c r="M25" s="585"/>
    </row>
    <row r="26" spans="1:13" s="13" customFormat="1">
      <c r="A26" s="290"/>
      <c r="B26" s="373"/>
      <c r="C26" s="290" t="s">
        <v>315</v>
      </c>
      <c r="D26" s="290" t="s">
        <v>32</v>
      </c>
      <c r="E26" s="587">
        <f>58.3/100</f>
        <v>0.58299999999999996</v>
      </c>
      <c r="F26" s="587">
        <f>F25*E26</f>
        <v>17.489999999999998</v>
      </c>
      <c r="G26" s="292">
        <v>6</v>
      </c>
      <c r="H26" s="292">
        <f>F26*G26</f>
        <v>104.94</v>
      </c>
      <c r="I26" s="292"/>
      <c r="J26" s="292"/>
      <c r="K26" s="292"/>
      <c r="L26" s="292"/>
      <c r="M26" s="292">
        <f>H26</f>
        <v>104.94</v>
      </c>
    </row>
    <row r="27" spans="1:13" s="13" customFormat="1">
      <c r="A27" s="290"/>
      <c r="B27" s="290"/>
      <c r="C27" s="290" t="s">
        <v>234</v>
      </c>
      <c r="D27" s="290" t="s">
        <v>1</v>
      </c>
      <c r="E27" s="291">
        <v>4.5999999999999999E-3</v>
      </c>
      <c r="F27" s="587">
        <f>F25*E27</f>
        <v>0.13800000000000001</v>
      </c>
      <c r="G27" s="292"/>
      <c r="H27" s="292"/>
      <c r="I27" s="292"/>
      <c r="J27" s="292"/>
      <c r="K27" s="292">
        <v>4</v>
      </c>
      <c r="L27" s="292">
        <f>F27*K27</f>
        <v>0.55200000000000005</v>
      </c>
      <c r="M27" s="292">
        <f>L27</f>
        <v>0.55200000000000005</v>
      </c>
    </row>
    <row r="28" spans="1:13" s="13" customFormat="1">
      <c r="A28" s="290"/>
      <c r="B28" s="290"/>
      <c r="C28" s="290" t="s">
        <v>400</v>
      </c>
      <c r="D28" s="290" t="s">
        <v>41</v>
      </c>
      <c r="E28" s="587">
        <v>1</v>
      </c>
      <c r="F28" s="587">
        <f>F25*E28</f>
        <v>30</v>
      </c>
      <c r="G28" s="292"/>
      <c r="H28" s="292"/>
      <c r="I28" s="292">
        <v>9.3000000000000007</v>
      </c>
      <c r="J28" s="292">
        <f>F28*I28</f>
        <v>279</v>
      </c>
      <c r="K28" s="292"/>
      <c r="L28" s="292"/>
      <c r="M28" s="292">
        <f>J28</f>
        <v>279</v>
      </c>
    </row>
    <row r="29" spans="1:13" s="13" customFormat="1">
      <c r="A29" s="290"/>
      <c r="B29" s="290"/>
      <c r="C29" s="290" t="s">
        <v>401</v>
      </c>
      <c r="D29" s="290" t="s">
        <v>34</v>
      </c>
      <c r="E29" s="587">
        <f>23.5/100</f>
        <v>0.23499999999999999</v>
      </c>
      <c r="F29" s="587">
        <f>F25*E29</f>
        <v>7.05</v>
      </c>
      <c r="G29" s="588"/>
      <c r="H29" s="588"/>
      <c r="I29" s="292">
        <v>2.4</v>
      </c>
      <c r="J29" s="292">
        <f>F29*I29</f>
        <v>16.919999999999998</v>
      </c>
      <c r="K29" s="588"/>
      <c r="L29" s="588"/>
      <c r="M29" s="292">
        <f>J29</f>
        <v>16.919999999999998</v>
      </c>
    </row>
    <row r="30" spans="1:13" s="13" customFormat="1">
      <c r="A30" s="290"/>
      <c r="B30" s="290"/>
      <c r="C30" s="290" t="s">
        <v>402</v>
      </c>
      <c r="D30" s="290" t="s">
        <v>1</v>
      </c>
      <c r="E30" s="587">
        <f>20.8/100</f>
        <v>0.20800000000000002</v>
      </c>
      <c r="F30" s="587">
        <f>F25*E30</f>
        <v>6.24</v>
      </c>
      <c r="G30" s="588"/>
      <c r="H30" s="588"/>
      <c r="I30" s="292">
        <v>3.2</v>
      </c>
      <c r="J30" s="292">
        <f>F30*I30</f>
        <v>19.968000000000004</v>
      </c>
      <c r="K30" s="588"/>
      <c r="L30" s="588"/>
      <c r="M30" s="292">
        <f>J30</f>
        <v>19.968000000000004</v>
      </c>
    </row>
    <row r="31" spans="1:13" s="211" customFormat="1">
      <c r="A31" s="202"/>
      <c r="B31" s="202" t="s">
        <v>247</v>
      </c>
      <c r="C31" s="598" t="s">
        <v>403</v>
      </c>
      <c r="D31" s="583" t="s">
        <v>41</v>
      </c>
      <c r="E31" s="584"/>
      <c r="F31" s="584">
        <v>30</v>
      </c>
      <c r="G31" s="589"/>
      <c r="H31" s="590"/>
      <c r="I31" s="585"/>
      <c r="J31" s="202"/>
      <c r="K31" s="591"/>
      <c r="L31" s="591"/>
      <c r="M31" s="585"/>
    </row>
    <row r="32" spans="1:13" s="13" customFormat="1">
      <c r="A32" s="290"/>
      <c r="B32" s="373"/>
      <c r="C32" s="290" t="s">
        <v>315</v>
      </c>
      <c r="D32" s="290" t="s">
        <v>32</v>
      </c>
      <c r="E32" s="587">
        <f>60.9/100</f>
        <v>0.60899999999999999</v>
      </c>
      <c r="F32" s="587">
        <f>F31*E32</f>
        <v>18.27</v>
      </c>
      <c r="G32" s="292">
        <v>6</v>
      </c>
      <c r="H32" s="292">
        <f>F32*G32</f>
        <v>109.62</v>
      </c>
      <c r="I32" s="292"/>
      <c r="J32" s="292"/>
      <c r="K32" s="292"/>
      <c r="L32" s="292"/>
      <c r="M32" s="292">
        <f>H32</f>
        <v>109.62</v>
      </c>
    </row>
    <row r="33" spans="1:13" s="13" customFormat="1">
      <c r="A33" s="290"/>
      <c r="B33" s="290"/>
      <c r="C33" s="290" t="s">
        <v>234</v>
      </c>
      <c r="D33" s="290" t="s">
        <v>1</v>
      </c>
      <c r="E33" s="587">
        <f>0.21/100</f>
        <v>2.0999999999999999E-3</v>
      </c>
      <c r="F33" s="587">
        <f>F31*E33</f>
        <v>6.3E-2</v>
      </c>
      <c r="G33" s="292"/>
      <c r="H33" s="292"/>
      <c r="I33" s="292"/>
      <c r="J33" s="292"/>
      <c r="K33" s="292">
        <v>4</v>
      </c>
      <c r="L33" s="292">
        <f>F33*K33</f>
        <v>0.252</v>
      </c>
      <c r="M33" s="292">
        <f>L33</f>
        <v>0.252</v>
      </c>
    </row>
    <row r="34" spans="1:13" s="13" customFormat="1" ht="16.5" customHeight="1">
      <c r="A34" s="290"/>
      <c r="B34" s="290"/>
      <c r="C34" s="290" t="s">
        <v>404</v>
      </c>
      <c r="D34" s="290" t="s">
        <v>41</v>
      </c>
      <c r="E34" s="587">
        <f>100/100</f>
        <v>1</v>
      </c>
      <c r="F34" s="587">
        <f>F31*E34</f>
        <v>30</v>
      </c>
      <c r="G34" s="292"/>
      <c r="H34" s="292"/>
      <c r="I34" s="292">
        <v>4</v>
      </c>
      <c r="J34" s="292">
        <f>F34*I34</f>
        <v>120</v>
      </c>
      <c r="K34" s="292"/>
      <c r="L34" s="292"/>
      <c r="M34" s="292">
        <f>J34</f>
        <v>120</v>
      </c>
    </row>
    <row r="35" spans="1:13" s="13" customFormat="1">
      <c r="A35" s="290"/>
      <c r="B35" s="290"/>
      <c r="C35" s="290" t="s">
        <v>405</v>
      </c>
      <c r="D35" s="290" t="s">
        <v>34</v>
      </c>
      <c r="E35" s="587">
        <f>14/100</f>
        <v>0.14000000000000001</v>
      </c>
      <c r="F35" s="587">
        <f>F31*E35</f>
        <v>4.2</v>
      </c>
      <c r="G35" s="588"/>
      <c r="H35" s="588"/>
      <c r="I35" s="292">
        <v>2.4</v>
      </c>
      <c r="J35" s="292">
        <f>F35*I35</f>
        <v>10.08</v>
      </c>
      <c r="K35" s="588"/>
      <c r="L35" s="588"/>
      <c r="M35" s="292">
        <f>J35</f>
        <v>10.08</v>
      </c>
    </row>
    <row r="36" spans="1:13" s="13" customFormat="1" ht="16.5" customHeight="1">
      <c r="A36" s="290"/>
      <c r="B36" s="290"/>
      <c r="C36" s="290" t="s">
        <v>402</v>
      </c>
      <c r="D36" s="290" t="s">
        <v>1</v>
      </c>
      <c r="E36" s="587">
        <f>15.6/100</f>
        <v>0.156</v>
      </c>
      <c r="F36" s="587">
        <f>F31*E36</f>
        <v>4.68</v>
      </c>
      <c r="G36" s="588"/>
      <c r="H36" s="588"/>
      <c r="I36" s="292">
        <v>3.2</v>
      </c>
      <c r="J36" s="292">
        <f>F36*I36</f>
        <v>14.975999999999999</v>
      </c>
      <c r="K36" s="588"/>
      <c r="L36" s="588"/>
      <c r="M36" s="292">
        <f>J36</f>
        <v>14.975999999999999</v>
      </c>
    </row>
    <row r="37" spans="1:13" s="13" customFormat="1">
      <c r="A37" s="290"/>
      <c r="B37" s="592" t="s">
        <v>248</v>
      </c>
      <c r="C37" s="598" t="s">
        <v>406</v>
      </c>
      <c r="D37" s="290" t="s">
        <v>28</v>
      </c>
      <c r="E37" s="587"/>
      <c r="F37" s="885">
        <v>35</v>
      </c>
      <c r="G37" s="292"/>
      <c r="H37" s="293"/>
      <c r="I37" s="292"/>
      <c r="J37" s="293"/>
      <c r="K37" s="292"/>
      <c r="L37" s="293"/>
      <c r="M37" s="292"/>
    </row>
    <row r="38" spans="1:13" s="13" customFormat="1">
      <c r="A38" s="290"/>
      <c r="B38" s="592"/>
      <c r="C38" s="290" t="s">
        <v>315</v>
      </c>
      <c r="D38" s="290" t="s">
        <v>32</v>
      </c>
      <c r="E38" s="587">
        <v>1</v>
      </c>
      <c r="F38" s="587">
        <f>F37*E38</f>
        <v>35</v>
      </c>
      <c r="G38" s="292">
        <v>6</v>
      </c>
      <c r="H38" s="292">
        <f>F38*G38</f>
        <v>210</v>
      </c>
      <c r="I38" s="292"/>
      <c r="J38" s="292"/>
      <c r="K38" s="292"/>
      <c r="L38" s="290"/>
      <c r="M38" s="292">
        <f>H38</f>
        <v>210</v>
      </c>
    </row>
    <row r="39" spans="1:13" s="13" customFormat="1">
      <c r="A39" s="290"/>
      <c r="B39" s="290"/>
      <c r="C39" s="290" t="s">
        <v>234</v>
      </c>
      <c r="D39" s="290" t="s">
        <v>1</v>
      </c>
      <c r="E39" s="587">
        <v>3.02</v>
      </c>
      <c r="F39" s="587">
        <f>F37*E39</f>
        <v>105.7</v>
      </c>
      <c r="G39" s="292"/>
      <c r="H39" s="292"/>
      <c r="I39" s="292"/>
      <c r="J39" s="292"/>
      <c r="K39" s="292">
        <v>4</v>
      </c>
      <c r="L39" s="293">
        <f>F39*K39</f>
        <v>422.8</v>
      </c>
      <c r="M39" s="292">
        <f>L39</f>
        <v>422.8</v>
      </c>
    </row>
    <row r="40" spans="1:13" s="13" customFormat="1">
      <c r="A40" s="290"/>
      <c r="B40" s="290"/>
      <c r="C40" s="888" t="s">
        <v>407</v>
      </c>
      <c r="D40" s="290" t="s">
        <v>28</v>
      </c>
      <c r="E40" s="587"/>
      <c r="F40" s="587">
        <v>2</v>
      </c>
      <c r="G40" s="588"/>
      <c r="H40" s="588"/>
      <c r="I40" s="292">
        <v>2.75</v>
      </c>
      <c r="J40" s="292">
        <f t="shared" ref="J40:J50" si="0">F40*I40</f>
        <v>5.5</v>
      </c>
      <c r="K40" s="588"/>
      <c r="L40" s="373"/>
      <c r="M40" s="292">
        <f t="shared" ref="M40:M50" si="1">J40</f>
        <v>5.5</v>
      </c>
    </row>
    <row r="41" spans="1:13" s="13" customFormat="1">
      <c r="A41" s="290"/>
      <c r="B41" s="290"/>
      <c r="C41" s="593" t="s">
        <v>408</v>
      </c>
      <c r="D41" s="290" t="s">
        <v>28</v>
      </c>
      <c r="E41" s="587"/>
      <c r="F41" s="587">
        <v>5</v>
      </c>
      <c r="G41" s="588"/>
      <c r="H41" s="588"/>
      <c r="I41" s="292">
        <v>12.5</v>
      </c>
      <c r="J41" s="292">
        <f t="shared" si="0"/>
        <v>62.5</v>
      </c>
      <c r="K41" s="588"/>
      <c r="L41" s="373"/>
      <c r="M41" s="292">
        <f t="shared" si="1"/>
        <v>62.5</v>
      </c>
    </row>
    <row r="42" spans="1:13" s="13" customFormat="1">
      <c r="A42" s="290"/>
      <c r="B42" s="290"/>
      <c r="C42" s="593" t="s">
        <v>409</v>
      </c>
      <c r="D42" s="290" t="s">
        <v>28</v>
      </c>
      <c r="E42" s="587"/>
      <c r="F42" s="587">
        <v>1</v>
      </c>
      <c r="G42" s="588"/>
      <c r="H42" s="588"/>
      <c r="I42" s="292">
        <v>11.3</v>
      </c>
      <c r="J42" s="292">
        <f t="shared" si="0"/>
        <v>11.3</v>
      </c>
      <c r="K42" s="588"/>
      <c r="L42" s="373"/>
      <c r="M42" s="292">
        <f t="shared" si="1"/>
        <v>11.3</v>
      </c>
    </row>
    <row r="43" spans="1:13" s="13" customFormat="1">
      <c r="A43" s="290"/>
      <c r="B43" s="290"/>
      <c r="C43" s="594" t="s">
        <v>410</v>
      </c>
      <c r="D43" s="290" t="s">
        <v>28</v>
      </c>
      <c r="E43" s="587"/>
      <c r="F43" s="587">
        <v>15</v>
      </c>
      <c r="G43" s="588"/>
      <c r="H43" s="588"/>
      <c r="I43" s="292">
        <v>4.5599999999999996</v>
      </c>
      <c r="J43" s="292">
        <f t="shared" si="0"/>
        <v>68.399999999999991</v>
      </c>
      <c r="K43" s="588"/>
      <c r="L43" s="373"/>
      <c r="M43" s="292">
        <f t="shared" si="1"/>
        <v>68.399999999999991</v>
      </c>
    </row>
    <row r="44" spans="1:13" s="13" customFormat="1">
      <c r="A44" s="290"/>
      <c r="B44" s="290"/>
      <c r="C44" s="594" t="s">
        <v>411</v>
      </c>
      <c r="D44" s="290" t="s">
        <v>28</v>
      </c>
      <c r="E44" s="587"/>
      <c r="F44" s="587">
        <v>10</v>
      </c>
      <c r="G44" s="588"/>
      <c r="H44" s="588"/>
      <c r="I44" s="292">
        <v>4.5599999999999996</v>
      </c>
      <c r="J44" s="292">
        <f t="shared" si="0"/>
        <v>45.599999999999994</v>
      </c>
      <c r="K44" s="588"/>
      <c r="L44" s="373"/>
      <c r="M44" s="292">
        <f t="shared" si="1"/>
        <v>45.599999999999994</v>
      </c>
    </row>
    <row r="45" spans="1:13" s="13" customFormat="1">
      <c r="A45" s="290"/>
      <c r="B45" s="290"/>
      <c r="C45" s="593" t="s">
        <v>412</v>
      </c>
      <c r="D45" s="290" t="s">
        <v>28</v>
      </c>
      <c r="E45" s="587"/>
      <c r="F45" s="587">
        <v>30</v>
      </c>
      <c r="G45" s="588"/>
      <c r="H45" s="588"/>
      <c r="I45" s="292">
        <v>4.2</v>
      </c>
      <c r="J45" s="292">
        <f t="shared" si="0"/>
        <v>126</v>
      </c>
      <c r="K45" s="588"/>
      <c r="L45" s="373"/>
      <c r="M45" s="292">
        <f t="shared" si="1"/>
        <v>126</v>
      </c>
    </row>
    <row r="46" spans="1:13" s="13" customFormat="1">
      <c r="A46" s="290"/>
      <c r="B46" s="290"/>
      <c r="C46" s="593" t="s">
        <v>413</v>
      </c>
      <c r="D46" s="290" t="s">
        <v>28</v>
      </c>
      <c r="E46" s="587"/>
      <c r="F46" s="587">
        <v>10</v>
      </c>
      <c r="G46" s="588"/>
      <c r="H46" s="588"/>
      <c r="I46" s="292">
        <v>2.75</v>
      </c>
      <c r="J46" s="292">
        <f t="shared" si="0"/>
        <v>27.5</v>
      </c>
      <c r="K46" s="588"/>
      <c r="L46" s="373"/>
      <c r="M46" s="292">
        <f t="shared" si="1"/>
        <v>27.5</v>
      </c>
    </row>
    <row r="47" spans="1:13" s="13" customFormat="1">
      <c r="A47" s="290"/>
      <c r="B47" s="290"/>
      <c r="C47" s="594" t="s">
        <v>414</v>
      </c>
      <c r="D47" s="290" t="s">
        <v>28</v>
      </c>
      <c r="E47" s="587"/>
      <c r="F47" s="587">
        <v>10</v>
      </c>
      <c r="G47" s="588"/>
      <c r="H47" s="588"/>
      <c r="I47" s="292">
        <v>4.5599999999999996</v>
      </c>
      <c r="J47" s="292">
        <f t="shared" si="0"/>
        <v>45.599999999999994</v>
      </c>
      <c r="K47" s="588"/>
      <c r="L47" s="373"/>
      <c r="M47" s="292">
        <f t="shared" si="1"/>
        <v>45.599999999999994</v>
      </c>
    </row>
    <row r="48" spans="1:13" s="13" customFormat="1">
      <c r="A48" s="290"/>
      <c r="B48" s="290"/>
      <c r="C48" s="594" t="s">
        <v>415</v>
      </c>
      <c r="D48" s="290" t="s">
        <v>28</v>
      </c>
      <c r="E48" s="587"/>
      <c r="F48" s="587">
        <v>8</v>
      </c>
      <c r="G48" s="588"/>
      <c r="H48" s="588"/>
      <c r="I48" s="292">
        <v>4.5599999999999996</v>
      </c>
      <c r="J48" s="292">
        <f t="shared" si="0"/>
        <v>36.479999999999997</v>
      </c>
      <c r="K48" s="588"/>
      <c r="L48" s="373"/>
      <c r="M48" s="292">
        <f t="shared" si="1"/>
        <v>36.479999999999997</v>
      </c>
    </row>
    <row r="49" spans="1:13" s="13" customFormat="1">
      <c r="A49" s="290"/>
      <c r="B49" s="290"/>
      <c r="C49" s="594" t="s">
        <v>416</v>
      </c>
      <c r="D49" s="290" t="s">
        <v>28</v>
      </c>
      <c r="E49" s="587"/>
      <c r="F49" s="587">
        <v>5</v>
      </c>
      <c r="G49" s="588"/>
      <c r="H49" s="588"/>
      <c r="I49" s="292">
        <v>1.25</v>
      </c>
      <c r="J49" s="292">
        <f t="shared" si="0"/>
        <v>6.25</v>
      </c>
      <c r="K49" s="588"/>
      <c r="L49" s="373"/>
      <c r="M49" s="292">
        <f t="shared" si="1"/>
        <v>6.25</v>
      </c>
    </row>
    <row r="50" spans="1:13" s="13" customFormat="1">
      <c r="A50" s="290"/>
      <c r="B50" s="290"/>
      <c r="C50" s="594" t="s">
        <v>417</v>
      </c>
      <c r="D50" s="290" t="s">
        <v>28</v>
      </c>
      <c r="E50" s="587"/>
      <c r="F50" s="587">
        <v>5</v>
      </c>
      <c r="G50" s="588"/>
      <c r="H50" s="588"/>
      <c r="I50" s="292">
        <v>1.25</v>
      </c>
      <c r="J50" s="292">
        <f t="shared" si="0"/>
        <v>6.25</v>
      </c>
      <c r="K50" s="588"/>
      <c r="L50" s="373"/>
      <c r="M50" s="292">
        <f t="shared" si="1"/>
        <v>6.25</v>
      </c>
    </row>
    <row r="51" spans="1:13" s="289" customFormat="1" ht="15.75">
      <c r="A51" s="285"/>
      <c r="B51" s="592"/>
      <c r="C51" s="286" t="s">
        <v>418</v>
      </c>
      <c r="D51" s="285"/>
      <c r="E51" s="287"/>
      <c r="F51" s="288"/>
      <c r="G51" s="288"/>
      <c r="H51" s="288"/>
      <c r="I51" s="288"/>
      <c r="J51" s="288"/>
      <c r="K51" s="288"/>
      <c r="L51" s="288"/>
      <c r="M51" s="288"/>
    </row>
    <row r="52" spans="1:13" s="13" customFormat="1">
      <c r="A52" s="290"/>
      <c r="B52" s="592" t="s">
        <v>223</v>
      </c>
      <c r="C52" s="644" t="s">
        <v>419</v>
      </c>
      <c r="D52" s="290" t="s">
        <v>28</v>
      </c>
      <c r="E52" s="587"/>
      <c r="F52" s="645">
        <v>2</v>
      </c>
      <c r="G52" s="588"/>
      <c r="H52" s="292">
        <f t="shared" ref="H52:H78" si="2">F52*G52</f>
        <v>0</v>
      </c>
      <c r="I52" s="292"/>
      <c r="J52" s="292">
        <f t="shared" ref="J52:J78" si="3">F52*I52</f>
        <v>0</v>
      </c>
      <c r="K52" s="373"/>
      <c r="L52" s="292">
        <f t="shared" ref="L52:L78" si="4">F52*K52</f>
        <v>0</v>
      </c>
      <c r="M52" s="292">
        <f t="shared" ref="M52:M78" si="5">L52+J52+H52</f>
        <v>0</v>
      </c>
    </row>
    <row r="53" spans="1:13" s="12" customFormat="1" ht="16.5" customHeight="1">
      <c r="A53" s="290"/>
      <c r="B53" s="290"/>
      <c r="C53" s="290" t="s">
        <v>315</v>
      </c>
      <c r="D53" s="290" t="s">
        <v>32</v>
      </c>
      <c r="E53" s="587">
        <v>0.46</v>
      </c>
      <c r="F53" s="587">
        <f>F52*E53</f>
        <v>0.92</v>
      </c>
      <c r="G53" s="292">
        <v>6</v>
      </c>
      <c r="H53" s="292">
        <f t="shared" si="2"/>
        <v>5.5200000000000005</v>
      </c>
      <c r="I53" s="292"/>
      <c r="J53" s="292">
        <f t="shared" si="3"/>
        <v>0</v>
      </c>
      <c r="K53" s="292"/>
      <c r="L53" s="292">
        <f t="shared" si="4"/>
        <v>0</v>
      </c>
      <c r="M53" s="292">
        <f t="shared" si="5"/>
        <v>5.5200000000000005</v>
      </c>
    </row>
    <row r="54" spans="1:13" s="12" customFormat="1" ht="15.75">
      <c r="A54" s="290"/>
      <c r="B54" s="290"/>
      <c r="C54" s="290" t="s">
        <v>234</v>
      </c>
      <c r="D54" s="290" t="s">
        <v>1</v>
      </c>
      <c r="E54" s="587">
        <v>0.02</v>
      </c>
      <c r="F54" s="587">
        <f>F52*E54</f>
        <v>0.04</v>
      </c>
      <c r="G54" s="292"/>
      <c r="H54" s="292">
        <f t="shared" si="2"/>
        <v>0</v>
      </c>
      <c r="I54" s="292"/>
      <c r="J54" s="292">
        <f t="shared" si="3"/>
        <v>0</v>
      </c>
      <c r="K54" s="292">
        <v>4</v>
      </c>
      <c r="L54" s="292">
        <f t="shared" si="4"/>
        <v>0.16</v>
      </c>
      <c r="M54" s="292">
        <f t="shared" si="5"/>
        <v>0.16</v>
      </c>
    </row>
    <row r="55" spans="1:13" s="13" customFormat="1">
      <c r="A55" s="290"/>
      <c r="B55" s="290"/>
      <c r="C55" s="290" t="s">
        <v>420</v>
      </c>
      <c r="D55" s="290" t="s">
        <v>28</v>
      </c>
      <c r="E55" s="587">
        <v>1</v>
      </c>
      <c r="F55" s="587">
        <f>F52*E55</f>
        <v>2</v>
      </c>
      <c r="G55" s="292"/>
      <c r="H55" s="292">
        <f t="shared" si="2"/>
        <v>0</v>
      </c>
      <c r="I55" s="292">
        <v>28</v>
      </c>
      <c r="J55" s="292">
        <f t="shared" si="3"/>
        <v>56</v>
      </c>
      <c r="K55" s="292"/>
      <c r="L55" s="292">
        <f t="shared" si="4"/>
        <v>0</v>
      </c>
      <c r="M55" s="292">
        <f t="shared" si="5"/>
        <v>56</v>
      </c>
    </row>
    <row r="56" spans="1:13" s="12" customFormat="1">
      <c r="A56" s="290"/>
      <c r="B56" s="290"/>
      <c r="C56" s="290" t="s">
        <v>402</v>
      </c>
      <c r="D56" s="290" t="s">
        <v>1</v>
      </c>
      <c r="E56" s="587">
        <v>0.11</v>
      </c>
      <c r="F56" s="587">
        <f>F52*E56</f>
        <v>0.22</v>
      </c>
      <c r="G56" s="588"/>
      <c r="H56" s="292">
        <f t="shared" si="2"/>
        <v>0</v>
      </c>
      <c r="I56" s="292">
        <v>4</v>
      </c>
      <c r="J56" s="292">
        <f t="shared" si="3"/>
        <v>0.88</v>
      </c>
      <c r="K56" s="588"/>
      <c r="L56" s="292">
        <f t="shared" si="4"/>
        <v>0</v>
      </c>
      <c r="M56" s="292">
        <f t="shared" si="5"/>
        <v>0.88</v>
      </c>
    </row>
    <row r="57" spans="1:13" s="627" customFormat="1">
      <c r="A57" s="138">
        <v>44</v>
      </c>
      <c r="B57" s="628" t="s">
        <v>472</v>
      </c>
      <c r="C57" s="653" t="s">
        <v>473</v>
      </c>
      <c r="D57" s="144" t="s">
        <v>73</v>
      </c>
      <c r="E57" s="139"/>
      <c r="F57" s="654">
        <v>2</v>
      </c>
      <c r="G57" s="648"/>
      <c r="H57" s="648"/>
      <c r="I57" s="141"/>
      <c r="J57" s="138"/>
      <c r="K57" s="649"/>
      <c r="L57" s="650"/>
      <c r="M57" s="141"/>
    </row>
    <row r="58" spans="1:13" s="627" customFormat="1">
      <c r="A58" s="138"/>
      <c r="C58" s="138" t="s">
        <v>315</v>
      </c>
      <c r="D58" s="627" t="s">
        <v>233</v>
      </c>
      <c r="E58" s="139">
        <v>0.82</v>
      </c>
      <c r="F58" s="140">
        <f>F57*E58</f>
        <v>1.64</v>
      </c>
      <c r="G58" s="141">
        <v>7.8</v>
      </c>
      <c r="H58" s="141">
        <f>F58*G58</f>
        <v>12.792</v>
      </c>
      <c r="I58" s="141"/>
      <c r="J58" s="630"/>
      <c r="K58" s="141"/>
      <c r="L58" s="630"/>
      <c r="M58" s="141">
        <f>H58</f>
        <v>12.792</v>
      </c>
    </row>
    <row r="59" spans="1:13" s="627" customFormat="1">
      <c r="A59" s="138"/>
      <c r="B59" s="629"/>
      <c r="C59" s="138" t="s">
        <v>234</v>
      </c>
      <c r="D59" s="629" t="s">
        <v>235</v>
      </c>
      <c r="E59" s="139">
        <v>0.01</v>
      </c>
      <c r="F59" s="140">
        <f>F57*E59</f>
        <v>0.02</v>
      </c>
      <c r="G59" s="141"/>
      <c r="H59" s="141"/>
      <c r="I59" s="141"/>
      <c r="J59" s="630"/>
      <c r="K59" s="141">
        <v>4</v>
      </c>
      <c r="L59" s="141">
        <f>F59*K59</f>
        <v>0.08</v>
      </c>
      <c r="M59" s="141">
        <f>L59</f>
        <v>0.08</v>
      </c>
    </row>
    <row r="60" spans="1:13" s="631" customFormat="1">
      <c r="A60" s="138"/>
      <c r="B60" s="144"/>
      <c r="C60" s="138" t="s">
        <v>474</v>
      </c>
      <c r="D60" s="144" t="s">
        <v>73</v>
      </c>
      <c r="E60" s="139">
        <v>1</v>
      </c>
      <c r="F60" s="632">
        <f>F57*E60</f>
        <v>2</v>
      </c>
      <c r="G60" s="141"/>
      <c r="H60" s="141"/>
      <c r="I60" s="141">
        <v>84</v>
      </c>
      <c r="J60" s="142">
        <f>F60*I60</f>
        <v>168</v>
      </c>
      <c r="K60" s="651"/>
      <c r="L60" s="651"/>
      <c r="M60" s="141">
        <f>J60</f>
        <v>168</v>
      </c>
    </row>
    <row r="61" spans="1:13" s="627" customFormat="1">
      <c r="A61" s="147"/>
      <c r="B61" s="146"/>
      <c r="C61" s="147" t="s">
        <v>402</v>
      </c>
      <c r="D61" s="146" t="s">
        <v>235</v>
      </c>
      <c r="E61" s="635">
        <v>7.0000000000000007E-2</v>
      </c>
      <c r="F61" s="148">
        <f>F57*E61</f>
        <v>0.14000000000000001</v>
      </c>
      <c r="G61" s="638"/>
      <c r="H61" s="652"/>
      <c r="I61" s="636">
        <v>3.2</v>
      </c>
      <c r="J61" s="637">
        <f>F61*I61</f>
        <v>0.44800000000000006</v>
      </c>
      <c r="K61" s="638"/>
      <c r="L61" s="638"/>
      <c r="M61" s="636">
        <f>J61</f>
        <v>0.44800000000000006</v>
      </c>
    </row>
    <row r="62" spans="1:13" s="289" customFormat="1" ht="15.75">
      <c r="A62" s="285"/>
      <c r="B62" s="285"/>
      <c r="C62" s="286" t="s">
        <v>421</v>
      </c>
      <c r="D62" s="285"/>
      <c r="E62" s="287"/>
      <c r="F62" s="288"/>
      <c r="G62" s="288"/>
      <c r="H62" s="292">
        <f t="shared" si="2"/>
        <v>0</v>
      </c>
      <c r="I62" s="288"/>
      <c r="J62" s="292">
        <f t="shared" si="3"/>
        <v>0</v>
      </c>
      <c r="K62" s="288"/>
      <c r="L62" s="292">
        <f t="shared" si="4"/>
        <v>0</v>
      </c>
      <c r="M62" s="292">
        <f t="shared" si="5"/>
        <v>0</v>
      </c>
    </row>
    <row r="63" spans="1:13" s="627" customFormat="1" ht="45" customHeight="1">
      <c r="A63" s="132">
        <v>9</v>
      </c>
      <c r="B63" s="132" t="s">
        <v>464</v>
      </c>
      <c r="C63" s="639" t="s">
        <v>465</v>
      </c>
      <c r="D63" s="135" t="s">
        <v>73</v>
      </c>
      <c r="E63" s="623"/>
      <c r="F63" s="647">
        <v>2</v>
      </c>
      <c r="G63" s="625"/>
      <c r="H63" s="626"/>
      <c r="I63" s="132"/>
      <c r="J63" s="131"/>
      <c r="K63" s="132"/>
      <c r="L63" s="131"/>
      <c r="M63" s="625"/>
    </row>
    <row r="64" spans="1:13" s="627" customFormat="1">
      <c r="A64" s="138"/>
      <c r="B64" s="628"/>
      <c r="C64" s="138" t="s">
        <v>315</v>
      </c>
      <c r="D64" s="629" t="s">
        <v>233</v>
      </c>
      <c r="E64" s="139">
        <v>3.8</v>
      </c>
      <c r="F64" s="140">
        <f>F63*E64</f>
        <v>7.6</v>
      </c>
      <c r="G64" s="141">
        <v>6</v>
      </c>
      <c r="H64" s="141">
        <f>F64*G64</f>
        <v>45.599999999999994</v>
      </c>
      <c r="I64" s="141"/>
      <c r="J64" s="630"/>
      <c r="K64" s="141"/>
      <c r="L64" s="630"/>
      <c r="M64" s="141">
        <f>H64</f>
        <v>45.599999999999994</v>
      </c>
    </row>
    <row r="65" spans="1:15" s="631" customFormat="1">
      <c r="A65" s="138"/>
      <c r="B65" s="629"/>
      <c r="C65" s="138" t="s">
        <v>234</v>
      </c>
      <c r="D65" s="629" t="s">
        <v>235</v>
      </c>
      <c r="E65" s="139">
        <v>0.08</v>
      </c>
      <c r="F65" s="140">
        <f>F63*E65</f>
        <v>0.16</v>
      </c>
      <c r="G65" s="141"/>
      <c r="H65" s="141"/>
      <c r="I65" s="141"/>
      <c r="J65" s="630"/>
      <c r="K65" s="141">
        <v>4</v>
      </c>
      <c r="L65" s="141">
        <f>F65*K65</f>
        <v>0.64</v>
      </c>
      <c r="M65" s="141">
        <f>L65</f>
        <v>0.64</v>
      </c>
    </row>
    <row r="66" spans="1:15" s="627" customFormat="1">
      <c r="A66" s="138"/>
      <c r="B66" s="144"/>
      <c r="C66" s="138" t="s">
        <v>466</v>
      </c>
      <c r="D66" s="144" t="s">
        <v>73</v>
      </c>
      <c r="E66" s="139">
        <v>1</v>
      </c>
      <c r="F66" s="632">
        <f>F63*E66</f>
        <v>2</v>
      </c>
      <c r="G66" s="625"/>
      <c r="H66" s="625"/>
      <c r="I66" s="141">
        <v>44.4</v>
      </c>
      <c r="J66" s="633">
        <f>F66*I66</f>
        <v>88.8</v>
      </c>
      <c r="K66" s="634"/>
      <c r="L66" s="634"/>
      <c r="M66" s="625">
        <f>J66</f>
        <v>88.8</v>
      </c>
    </row>
    <row r="67" spans="1:15" s="144" customFormat="1" ht="16.5" customHeight="1">
      <c r="A67" s="147"/>
      <c r="B67" s="146"/>
      <c r="C67" s="147" t="s">
        <v>402</v>
      </c>
      <c r="D67" s="146" t="s">
        <v>235</v>
      </c>
      <c r="E67" s="635">
        <v>0.66</v>
      </c>
      <c r="F67" s="148">
        <f>F63*E67</f>
        <v>1.32</v>
      </c>
      <c r="G67" s="636"/>
      <c r="H67" s="636"/>
      <c r="I67" s="636">
        <v>3.2</v>
      </c>
      <c r="J67" s="637">
        <f>F67*I67</f>
        <v>4.2240000000000002</v>
      </c>
      <c r="K67" s="638"/>
      <c r="L67" s="638"/>
      <c r="M67" s="636">
        <f>J67</f>
        <v>4.2240000000000002</v>
      </c>
    </row>
    <row r="68" spans="1:15" s="211" customFormat="1">
      <c r="A68" s="202"/>
      <c r="B68" s="595" t="s">
        <v>224</v>
      </c>
      <c r="C68" s="598" t="s">
        <v>422</v>
      </c>
      <c r="D68" s="202" t="s">
        <v>28</v>
      </c>
      <c r="E68" s="584"/>
      <c r="F68" s="646">
        <v>3</v>
      </c>
      <c r="G68" s="202"/>
      <c r="H68" s="292">
        <f t="shared" si="2"/>
        <v>0</v>
      </c>
      <c r="I68" s="585"/>
      <c r="J68" s="292">
        <f t="shared" si="3"/>
        <v>0</v>
      </c>
      <c r="K68" s="596"/>
      <c r="L68" s="292">
        <f t="shared" si="4"/>
        <v>0</v>
      </c>
      <c r="M68" s="292">
        <f t="shared" si="5"/>
        <v>0</v>
      </c>
    </row>
    <row r="69" spans="1:15" s="13" customFormat="1">
      <c r="A69" s="290"/>
      <c r="B69" s="373" t="s">
        <v>29</v>
      </c>
      <c r="C69" s="290" t="s">
        <v>315</v>
      </c>
      <c r="D69" s="202" t="s">
        <v>28</v>
      </c>
      <c r="E69" s="587">
        <v>1</v>
      </c>
      <c r="F69" s="587">
        <f>F68*E69</f>
        <v>3</v>
      </c>
      <c r="G69" s="292">
        <v>35</v>
      </c>
      <c r="H69" s="292">
        <f t="shared" si="2"/>
        <v>105</v>
      </c>
      <c r="I69" s="292"/>
      <c r="J69" s="292">
        <f t="shared" si="3"/>
        <v>0</v>
      </c>
      <c r="K69" s="292"/>
      <c r="L69" s="292">
        <f t="shared" si="4"/>
        <v>0</v>
      </c>
      <c r="M69" s="292">
        <f t="shared" si="5"/>
        <v>105</v>
      </c>
      <c r="O69" s="11"/>
    </row>
    <row r="70" spans="1:15" s="13" customFormat="1">
      <c r="A70" s="290"/>
      <c r="B70" s="290"/>
      <c r="C70" s="290" t="s">
        <v>234</v>
      </c>
      <c r="D70" s="290" t="s">
        <v>1</v>
      </c>
      <c r="E70" s="587">
        <v>0.14000000000000001</v>
      </c>
      <c r="F70" s="587">
        <f>F68*E70</f>
        <v>0.42000000000000004</v>
      </c>
      <c r="G70" s="292"/>
      <c r="H70" s="292">
        <f t="shared" si="2"/>
        <v>0</v>
      </c>
      <c r="I70" s="292"/>
      <c r="J70" s="292">
        <f t="shared" si="3"/>
        <v>0</v>
      </c>
      <c r="K70" s="292">
        <v>4</v>
      </c>
      <c r="L70" s="292">
        <f t="shared" si="4"/>
        <v>1.6800000000000002</v>
      </c>
      <c r="M70" s="292">
        <f t="shared" si="5"/>
        <v>1.6800000000000002</v>
      </c>
    </row>
    <row r="71" spans="1:15" s="13" customFormat="1">
      <c r="A71" s="290"/>
      <c r="B71" s="290" t="s">
        <v>225</v>
      </c>
      <c r="C71" s="290" t="s">
        <v>423</v>
      </c>
      <c r="D71" s="290" t="s">
        <v>28</v>
      </c>
      <c r="E71" s="587">
        <v>1</v>
      </c>
      <c r="F71" s="587">
        <f>F68*E71</f>
        <v>3</v>
      </c>
      <c r="G71" s="292"/>
      <c r="H71" s="292">
        <f t="shared" si="2"/>
        <v>0</v>
      </c>
      <c r="I71" s="292">
        <v>160</v>
      </c>
      <c r="J71" s="292">
        <f>F71*I71</f>
        <v>480</v>
      </c>
      <c r="K71" s="292"/>
      <c r="L71" s="292">
        <f t="shared" si="4"/>
        <v>0</v>
      </c>
      <c r="M71" s="292">
        <f t="shared" si="5"/>
        <v>480</v>
      </c>
    </row>
    <row r="72" spans="1:15" s="13" customFormat="1">
      <c r="A72" s="290"/>
      <c r="B72" s="290"/>
      <c r="C72" s="290" t="s">
        <v>402</v>
      </c>
      <c r="D72" s="290" t="s">
        <v>1</v>
      </c>
      <c r="E72" s="587">
        <v>1.32</v>
      </c>
      <c r="F72" s="587">
        <f>F68*E72</f>
        <v>3.96</v>
      </c>
      <c r="G72" s="588"/>
      <c r="H72" s="292">
        <f t="shared" si="2"/>
        <v>0</v>
      </c>
      <c r="I72" s="292">
        <v>4</v>
      </c>
      <c r="J72" s="292">
        <f t="shared" si="3"/>
        <v>15.84</v>
      </c>
      <c r="K72" s="588"/>
      <c r="L72" s="292">
        <f t="shared" si="4"/>
        <v>0</v>
      </c>
      <c r="M72" s="292">
        <f t="shared" si="5"/>
        <v>15.84</v>
      </c>
    </row>
    <row r="73" spans="1:15" s="13" customFormat="1" ht="21.75" customHeight="1">
      <c r="A73" s="290"/>
      <c r="B73" s="290" t="s">
        <v>226</v>
      </c>
      <c r="C73" s="290" t="s">
        <v>424</v>
      </c>
      <c r="D73" s="290" t="s">
        <v>28</v>
      </c>
      <c r="E73" s="291"/>
      <c r="F73" s="587">
        <f>F68</f>
        <v>3</v>
      </c>
      <c r="G73" s="292"/>
      <c r="H73" s="292">
        <f t="shared" si="2"/>
        <v>0</v>
      </c>
      <c r="I73" s="293">
        <v>5</v>
      </c>
      <c r="J73" s="292">
        <f t="shared" si="3"/>
        <v>15</v>
      </c>
      <c r="K73" s="292"/>
      <c r="L73" s="292">
        <f t="shared" si="4"/>
        <v>0</v>
      </c>
      <c r="M73" s="292">
        <f t="shared" si="5"/>
        <v>15</v>
      </c>
    </row>
    <row r="74" spans="1:15" s="578" customFormat="1" ht="24" customHeight="1">
      <c r="A74" s="574"/>
      <c r="B74" s="574" t="s">
        <v>229</v>
      </c>
      <c r="C74" s="574" t="s">
        <v>230</v>
      </c>
      <c r="D74" s="574" t="s">
        <v>155</v>
      </c>
      <c r="E74" s="575"/>
      <c r="F74" s="344">
        <v>2</v>
      </c>
      <c r="G74" s="576"/>
      <c r="H74" s="292">
        <f t="shared" si="2"/>
        <v>0</v>
      </c>
      <c r="I74" s="577"/>
      <c r="J74" s="292">
        <f t="shared" si="3"/>
        <v>0</v>
      </c>
      <c r="K74" s="577"/>
      <c r="L74" s="292">
        <f t="shared" si="4"/>
        <v>0</v>
      </c>
      <c r="M74" s="292">
        <f t="shared" si="5"/>
        <v>0</v>
      </c>
    </row>
    <row r="75" spans="1:15" s="14" customFormat="1" ht="18" customHeight="1">
      <c r="A75" s="345"/>
      <c r="B75" s="579" t="s">
        <v>231</v>
      </c>
      <c r="C75" s="579" t="s">
        <v>232</v>
      </c>
      <c r="D75" s="347" t="s">
        <v>233</v>
      </c>
      <c r="E75" s="580">
        <v>3.02</v>
      </c>
      <c r="F75" s="345">
        <f>E75*F74</f>
        <v>6.04</v>
      </c>
      <c r="G75" s="346">
        <v>40</v>
      </c>
      <c r="H75" s="292">
        <f t="shared" si="2"/>
        <v>241.6</v>
      </c>
      <c r="I75" s="581"/>
      <c r="J75" s="292">
        <f t="shared" si="3"/>
        <v>0</v>
      </c>
      <c r="K75" s="577"/>
      <c r="L75" s="292">
        <f t="shared" si="4"/>
        <v>0</v>
      </c>
      <c r="M75" s="292">
        <f t="shared" si="5"/>
        <v>241.6</v>
      </c>
    </row>
    <row r="76" spans="1:15" s="14" customFormat="1" ht="23.25" customHeight="1">
      <c r="A76" s="345"/>
      <c r="B76" s="579" t="s">
        <v>231</v>
      </c>
      <c r="C76" s="579" t="s">
        <v>234</v>
      </c>
      <c r="D76" s="347" t="s">
        <v>235</v>
      </c>
      <c r="E76" s="580">
        <v>7.0000000000000007E-2</v>
      </c>
      <c r="F76" s="345">
        <v>2</v>
      </c>
      <c r="G76" s="346">
        <v>0</v>
      </c>
      <c r="H76" s="292">
        <f t="shared" si="2"/>
        <v>0</v>
      </c>
      <c r="I76" s="577">
        <v>0</v>
      </c>
      <c r="J76" s="292">
        <f t="shared" si="3"/>
        <v>0</v>
      </c>
      <c r="K76" s="581">
        <v>4</v>
      </c>
      <c r="L76" s="292">
        <f t="shared" si="4"/>
        <v>8</v>
      </c>
      <c r="M76" s="292">
        <f t="shared" si="5"/>
        <v>8</v>
      </c>
    </row>
    <row r="77" spans="1:15" s="14" customFormat="1" ht="15.75" customHeight="1">
      <c r="A77" s="345"/>
      <c r="B77" s="579" t="s">
        <v>236</v>
      </c>
      <c r="C77" s="579" t="s">
        <v>237</v>
      </c>
      <c r="D77" s="579" t="s">
        <v>155</v>
      </c>
      <c r="E77" s="580">
        <v>2</v>
      </c>
      <c r="F77" s="345">
        <v>2</v>
      </c>
      <c r="G77" s="346">
        <v>60</v>
      </c>
      <c r="H77" s="292">
        <f t="shared" si="2"/>
        <v>120</v>
      </c>
      <c r="I77" s="577">
        <v>550</v>
      </c>
      <c r="J77" s="292">
        <f t="shared" si="3"/>
        <v>1100</v>
      </c>
      <c r="K77" s="577">
        <v>0</v>
      </c>
      <c r="L77" s="292">
        <f t="shared" si="4"/>
        <v>0</v>
      </c>
      <c r="M77" s="292">
        <f t="shared" si="5"/>
        <v>1220</v>
      </c>
    </row>
    <row r="78" spans="1:15" s="14" customFormat="1" ht="16.5" customHeight="1">
      <c r="A78" s="345"/>
      <c r="B78" s="579" t="s">
        <v>231</v>
      </c>
      <c r="C78" s="579" t="s">
        <v>238</v>
      </c>
      <c r="D78" s="579" t="s">
        <v>235</v>
      </c>
      <c r="E78" s="580">
        <v>1.32</v>
      </c>
      <c r="F78" s="345">
        <f>E78*F74</f>
        <v>2.64</v>
      </c>
      <c r="G78" s="346"/>
      <c r="H78" s="292">
        <f t="shared" si="2"/>
        <v>0</v>
      </c>
      <c r="I78" s="577">
        <v>4</v>
      </c>
      <c r="J78" s="292">
        <f t="shared" si="3"/>
        <v>10.56</v>
      </c>
      <c r="K78" s="577">
        <v>0</v>
      </c>
      <c r="L78" s="292">
        <f t="shared" si="4"/>
        <v>0</v>
      </c>
      <c r="M78" s="292">
        <f t="shared" si="5"/>
        <v>10.56</v>
      </c>
    </row>
    <row r="79" spans="1:15" s="13" customFormat="1">
      <c r="A79" s="290">
        <v>7</v>
      </c>
      <c r="B79" s="592" t="s">
        <v>227</v>
      </c>
      <c r="C79" s="598" t="s">
        <v>527</v>
      </c>
      <c r="D79" s="290" t="s">
        <v>28</v>
      </c>
      <c r="E79" s="587"/>
      <c r="F79" s="645">
        <v>2</v>
      </c>
      <c r="G79" s="290"/>
      <c r="H79" s="290"/>
      <c r="I79" s="292"/>
      <c r="J79" s="290"/>
      <c r="K79" s="597"/>
      <c r="L79" s="597"/>
      <c r="M79" s="292"/>
    </row>
    <row r="80" spans="1:15" s="211" customFormat="1" ht="19.5" customHeight="1">
      <c r="A80" s="290"/>
      <c r="B80" s="591" t="s">
        <v>29</v>
      </c>
      <c r="C80" s="290" t="s">
        <v>528</v>
      </c>
      <c r="D80" s="290" t="s">
        <v>28</v>
      </c>
      <c r="E80" s="587">
        <v>1</v>
      </c>
      <c r="F80" s="587">
        <f>F79*E80</f>
        <v>2</v>
      </c>
      <c r="G80" s="292">
        <v>25</v>
      </c>
      <c r="H80" s="292">
        <f>F80*G80</f>
        <v>50</v>
      </c>
      <c r="I80" s="292"/>
      <c r="J80" s="292"/>
      <c r="K80" s="292"/>
      <c r="L80" s="292"/>
      <c r="M80" s="292">
        <f>H80</f>
        <v>50</v>
      </c>
      <c r="O80" s="11"/>
    </row>
    <row r="81" spans="1:256" s="13" customFormat="1">
      <c r="A81" s="290"/>
      <c r="B81" s="290"/>
      <c r="C81" s="290" t="s">
        <v>529</v>
      </c>
      <c r="D81" s="290" t="s">
        <v>1</v>
      </c>
      <c r="E81" s="587">
        <v>7.0000000000000007E-2</v>
      </c>
      <c r="F81" s="587">
        <f>F79*E81</f>
        <v>0.14000000000000001</v>
      </c>
      <c r="G81" s="292"/>
      <c r="H81" s="292"/>
      <c r="I81" s="292"/>
      <c r="J81" s="292"/>
      <c r="K81" s="292">
        <v>4</v>
      </c>
      <c r="L81" s="292">
        <f>F81*K81</f>
        <v>0.56000000000000005</v>
      </c>
      <c r="M81" s="292">
        <f>L81</f>
        <v>0.56000000000000005</v>
      </c>
    </row>
    <row r="82" spans="1:256" s="12" customFormat="1" ht="16.5" customHeight="1">
      <c r="A82" s="290"/>
      <c r="B82" s="290"/>
      <c r="C82" s="290" t="s">
        <v>527</v>
      </c>
      <c r="D82" s="290" t="s">
        <v>28</v>
      </c>
      <c r="E82" s="587">
        <v>1</v>
      </c>
      <c r="F82" s="587">
        <f>F79*E82</f>
        <v>2</v>
      </c>
      <c r="G82" s="292"/>
      <c r="H82" s="292"/>
      <c r="I82" s="292">
        <v>230</v>
      </c>
      <c r="J82" s="292">
        <f>F82*I82</f>
        <v>460</v>
      </c>
      <c r="K82" s="292"/>
      <c r="L82" s="292"/>
      <c r="M82" s="292">
        <f>J82</f>
        <v>460</v>
      </c>
    </row>
    <row r="83" spans="1:256" s="12" customFormat="1">
      <c r="A83" s="290"/>
      <c r="B83" s="290"/>
      <c r="C83" s="290" t="s">
        <v>530</v>
      </c>
      <c r="D83" s="290" t="s">
        <v>1</v>
      </c>
      <c r="E83" s="587">
        <v>0.37</v>
      </c>
      <c r="F83" s="587">
        <f>F79*E83</f>
        <v>0.74</v>
      </c>
      <c r="G83" s="588"/>
      <c r="H83" s="588"/>
      <c r="I83" s="292">
        <v>4</v>
      </c>
      <c r="J83" s="292">
        <f>F83*I83</f>
        <v>2.96</v>
      </c>
      <c r="K83" s="588"/>
      <c r="L83" s="588"/>
      <c r="M83" s="292">
        <f>J83</f>
        <v>2.96</v>
      </c>
    </row>
    <row r="84" spans="1:256" s="13" customFormat="1">
      <c r="A84" s="290">
        <v>3</v>
      </c>
      <c r="B84" s="592" t="s">
        <v>227</v>
      </c>
      <c r="C84" s="644" t="s">
        <v>531</v>
      </c>
      <c r="D84" s="644" t="s">
        <v>28</v>
      </c>
      <c r="E84" s="645"/>
      <c r="F84" s="645">
        <v>2</v>
      </c>
      <c r="G84" s="290"/>
      <c r="H84" s="290"/>
      <c r="I84" s="292"/>
      <c r="J84" s="290"/>
      <c r="K84" s="597"/>
      <c r="L84" s="597"/>
      <c r="M84" s="292"/>
    </row>
    <row r="85" spans="1:256" s="211" customFormat="1">
      <c r="A85" s="290"/>
      <c r="B85" s="591" t="s">
        <v>29</v>
      </c>
      <c r="C85" s="290" t="s">
        <v>528</v>
      </c>
      <c r="D85" s="290" t="s">
        <v>28</v>
      </c>
      <c r="E85" s="587">
        <v>1</v>
      </c>
      <c r="F85" s="587">
        <f>F84*E85</f>
        <v>2</v>
      </c>
      <c r="G85" s="292">
        <v>25</v>
      </c>
      <c r="H85" s="292">
        <f>F85*G85</f>
        <v>50</v>
      </c>
      <c r="I85" s="292"/>
      <c r="J85" s="292"/>
      <c r="K85" s="292"/>
      <c r="L85" s="292"/>
      <c r="M85" s="292">
        <f>H85</f>
        <v>50</v>
      </c>
      <c r="O85" s="11"/>
    </row>
    <row r="86" spans="1:256" s="13" customFormat="1">
      <c r="A86" s="290"/>
      <c r="B86" s="290"/>
      <c r="C86" s="290" t="s">
        <v>529</v>
      </c>
      <c r="D86" s="290" t="s">
        <v>1</v>
      </c>
      <c r="E86" s="587">
        <v>7.0000000000000007E-2</v>
      </c>
      <c r="F86" s="587">
        <f>F84*E86</f>
        <v>0.14000000000000001</v>
      </c>
      <c r="G86" s="292"/>
      <c r="H86" s="292"/>
      <c r="I86" s="292"/>
      <c r="J86" s="292"/>
      <c r="K86" s="292">
        <v>4</v>
      </c>
      <c r="L86" s="292">
        <f>F86*K86</f>
        <v>0.56000000000000005</v>
      </c>
      <c r="M86" s="292">
        <f>L86</f>
        <v>0.56000000000000005</v>
      </c>
    </row>
    <row r="87" spans="1:256" s="12" customFormat="1" ht="16.5" customHeight="1">
      <c r="A87" s="290"/>
      <c r="B87" s="290"/>
      <c r="C87" s="290" t="s">
        <v>532</v>
      </c>
      <c r="D87" s="290" t="s">
        <v>28</v>
      </c>
      <c r="E87" s="587">
        <v>1</v>
      </c>
      <c r="F87" s="587">
        <f>F84*E87</f>
        <v>2</v>
      </c>
      <c r="G87" s="292"/>
      <c r="H87" s="292"/>
      <c r="I87" s="292">
        <v>180</v>
      </c>
      <c r="J87" s="292">
        <f>F87*I87</f>
        <v>360</v>
      </c>
      <c r="K87" s="292"/>
      <c r="L87" s="292"/>
      <c r="M87" s="292">
        <f>J87</f>
        <v>360</v>
      </c>
    </row>
    <row r="88" spans="1:256" s="12" customFormat="1">
      <c r="A88" s="290"/>
      <c r="B88" s="290"/>
      <c r="C88" s="290" t="s">
        <v>530</v>
      </c>
      <c r="D88" s="290" t="s">
        <v>1</v>
      </c>
      <c r="E88" s="587">
        <v>0.37</v>
      </c>
      <c r="F88" s="587">
        <f>F84*E88</f>
        <v>0.74</v>
      </c>
      <c r="G88" s="588"/>
      <c r="H88" s="588"/>
      <c r="I88" s="292">
        <v>4</v>
      </c>
      <c r="J88" s="292">
        <f>F88*I88</f>
        <v>2.96</v>
      </c>
      <c r="K88" s="588"/>
      <c r="L88" s="588"/>
      <c r="M88" s="292">
        <f>J88</f>
        <v>2.96</v>
      </c>
    </row>
    <row r="89" spans="1:256" s="13" customFormat="1">
      <c r="A89" s="290">
        <v>4</v>
      </c>
      <c r="B89" s="290" t="s">
        <v>226</v>
      </c>
      <c r="C89" s="290" t="s">
        <v>533</v>
      </c>
      <c r="D89" s="290" t="s">
        <v>28</v>
      </c>
      <c r="E89" s="291"/>
      <c r="F89" s="587">
        <f>F84</f>
        <v>2</v>
      </c>
      <c r="G89" s="292"/>
      <c r="H89" s="293"/>
      <c r="I89" s="293">
        <v>5</v>
      </c>
      <c r="J89" s="293">
        <f>F89*I89</f>
        <v>10</v>
      </c>
      <c r="K89" s="292"/>
      <c r="L89" s="293"/>
      <c r="M89" s="292">
        <f>J89</f>
        <v>10</v>
      </c>
    </row>
    <row r="90" spans="1:256">
      <c r="A90" s="285"/>
      <c r="B90" s="285"/>
      <c r="C90" s="286" t="s">
        <v>369</v>
      </c>
      <c r="D90" s="285"/>
      <c r="E90" s="294"/>
      <c r="F90" s="295"/>
      <c r="G90" s="296"/>
      <c r="H90" s="297">
        <f>SUM(H21:H89)</f>
        <v>1108.3220000000001</v>
      </c>
      <c r="I90" s="298"/>
      <c r="J90" s="297">
        <f>SUM(J21:J89)</f>
        <v>3677.9959999999996</v>
      </c>
      <c r="K90" s="299"/>
      <c r="L90" s="297">
        <f>SUM(L21:L89)</f>
        <v>435.28399999999999</v>
      </c>
      <c r="M90" s="297">
        <f>SUM(M21:M89)</f>
        <v>5221.6020000000017</v>
      </c>
      <c r="N90" s="300"/>
      <c r="O90" s="289"/>
      <c r="P90" s="289"/>
      <c r="Q90" s="289"/>
      <c r="R90" s="289"/>
      <c r="S90" s="289"/>
      <c r="T90" s="289"/>
      <c r="U90" s="289"/>
      <c r="V90" s="289"/>
      <c r="W90" s="289"/>
      <c r="X90" s="289"/>
      <c r="Y90" s="289"/>
      <c r="Z90" s="289"/>
      <c r="AA90" s="289"/>
      <c r="AB90" s="289"/>
      <c r="AC90" s="289"/>
      <c r="AD90" s="289"/>
      <c r="AE90" s="289"/>
      <c r="AF90" s="289"/>
      <c r="AG90" s="289"/>
      <c r="AH90" s="289"/>
      <c r="AI90" s="289"/>
      <c r="AJ90" s="289"/>
      <c r="AK90" s="289"/>
      <c r="AL90" s="289"/>
      <c r="AM90" s="289"/>
      <c r="AN90" s="289"/>
      <c r="AO90" s="289"/>
      <c r="AP90" s="289"/>
      <c r="AQ90" s="289"/>
      <c r="AR90" s="289"/>
      <c r="AS90" s="289"/>
      <c r="AT90" s="289"/>
      <c r="AU90" s="289"/>
      <c r="AV90" s="289"/>
      <c r="AW90" s="289"/>
      <c r="AX90" s="289"/>
      <c r="AY90" s="289"/>
      <c r="AZ90" s="289"/>
      <c r="BA90" s="289"/>
      <c r="BB90" s="289"/>
      <c r="BC90" s="289"/>
      <c r="BD90" s="289"/>
      <c r="BE90" s="289"/>
      <c r="BF90" s="289"/>
      <c r="BG90" s="289"/>
      <c r="BH90" s="289"/>
      <c r="BI90" s="289"/>
      <c r="BJ90" s="289"/>
      <c r="BK90" s="289"/>
      <c r="BL90" s="289"/>
      <c r="BM90" s="289"/>
      <c r="BN90" s="289"/>
      <c r="BO90" s="289"/>
      <c r="BP90" s="289"/>
      <c r="BQ90" s="289"/>
      <c r="BR90" s="289"/>
      <c r="BS90" s="289"/>
      <c r="BT90" s="289"/>
      <c r="BU90" s="289"/>
      <c r="BV90" s="289"/>
      <c r="BW90" s="289"/>
      <c r="BX90" s="289"/>
      <c r="BY90" s="289"/>
      <c r="BZ90" s="289"/>
      <c r="CA90" s="289"/>
      <c r="CB90" s="289"/>
      <c r="CC90" s="289"/>
      <c r="CD90" s="289"/>
      <c r="CE90" s="289"/>
      <c r="CF90" s="289"/>
      <c r="CG90" s="289"/>
      <c r="CH90" s="289"/>
      <c r="CI90" s="289"/>
      <c r="CJ90" s="289"/>
      <c r="CK90" s="289"/>
      <c r="CL90" s="289"/>
      <c r="CM90" s="289"/>
      <c r="CN90" s="289"/>
      <c r="CO90" s="289"/>
      <c r="CP90" s="289"/>
      <c r="CQ90" s="289"/>
      <c r="CR90" s="289"/>
      <c r="CS90" s="289"/>
      <c r="CT90" s="289"/>
      <c r="CU90" s="289"/>
      <c r="CV90" s="289"/>
      <c r="CW90" s="289"/>
      <c r="CX90" s="289"/>
      <c r="CY90" s="289"/>
      <c r="CZ90" s="289"/>
      <c r="DA90" s="289"/>
      <c r="DB90" s="289"/>
      <c r="DC90" s="289"/>
      <c r="DD90" s="289"/>
      <c r="DE90" s="289"/>
      <c r="DF90" s="289"/>
      <c r="DG90" s="289"/>
      <c r="DH90" s="289"/>
      <c r="DI90" s="289"/>
      <c r="DJ90" s="289"/>
      <c r="DK90" s="289"/>
      <c r="DL90" s="289"/>
      <c r="DM90" s="289"/>
      <c r="DN90" s="289"/>
      <c r="DO90" s="289"/>
      <c r="DP90" s="289"/>
      <c r="DQ90" s="289"/>
      <c r="DR90" s="289"/>
      <c r="DS90" s="289"/>
      <c r="DT90" s="289"/>
      <c r="DU90" s="289"/>
      <c r="DV90" s="289"/>
      <c r="DW90" s="289"/>
      <c r="DX90" s="289"/>
      <c r="DY90" s="289"/>
      <c r="DZ90" s="289"/>
      <c r="EA90" s="289"/>
      <c r="EB90" s="289"/>
      <c r="EC90" s="289"/>
      <c r="ED90" s="289"/>
      <c r="EE90" s="289"/>
      <c r="EF90" s="289"/>
      <c r="EG90" s="289"/>
      <c r="EH90" s="289"/>
      <c r="EI90" s="289"/>
      <c r="EJ90" s="289"/>
      <c r="EK90" s="289"/>
      <c r="EL90" s="289"/>
      <c r="EM90" s="289"/>
      <c r="EN90" s="289"/>
      <c r="EO90" s="289"/>
      <c r="EP90" s="289"/>
      <c r="EQ90" s="289"/>
      <c r="ER90" s="289"/>
      <c r="ES90" s="289"/>
      <c r="ET90" s="289"/>
      <c r="EU90" s="289"/>
      <c r="EV90" s="289"/>
      <c r="EW90" s="289"/>
      <c r="EX90" s="289"/>
      <c r="EY90" s="289"/>
      <c r="EZ90" s="289"/>
      <c r="FA90" s="289"/>
      <c r="FB90" s="289"/>
      <c r="FC90" s="289"/>
      <c r="FD90" s="289"/>
      <c r="FE90" s="289"/>
      <c r="FF90" s="289"/>
      <c r="FG90" s="289"/>
      <c r="FH90" s="289"/>
      <c r="FI90" s="289"/>
      <c r="FJ90" s="289"/>
      <c r="FK90" s="289"/>
      <c r="FL90" s="289"/>
      <c r="FM90" s="289"/>
      <c r="FN90" s="289"/>
      <c r="FO90" s="289"/>
      <c r="FP90" s="289"/>
      <c r="FQ90" s="289"/>
      <c r="FR90" s="289"/>
      <c r="FS90" s="289"/>
      <c r="FT90" s="289"/>
      <c r="FU90" s="289"/>
      <c r="FV90" s="289"/>
      <c r="FW90" s="289"/>
      <c r="FX90" s="289"/>
      <c r="FY90" s="289"/>
      <c r="FZ90" s="289"/>
      <c r="GA90" s="289"/>
      <c r="GB90" s="289"/>
      <c r="GC90" s="289"/>
      <c r="GD90" s="289"/>
      <c r="GE90" s="289"/>
      <c r="GF90" s="289"/>
      <c r="GG90" s="289"/>
      <c r="GH90" s="289"/>
      <c r="GI90" s="289"/>
      <c r="GJ90" s="289"/>
      <c r="GK90" s="289"/>
      <c r="GL90" s="289"/>
      <c r="GM90" s="289"/>
      <c r="GN90" s="289"/>
      <c r="GO90" s="289"/>
      <c r="GP90" s="289"/>
      <c r="GQ90" s="289"/>
      <c r="GR90" s="289"/>
      <c r="GS90" s="289"/>
      <c r="GT90" s="289"/>
      <c r="GU90" s="289"/>
      <c r="GV90" s="289"/>
      <c r="GW90" s="289"/>
      <c r="GX90" s="289"/>
      <c r="GY90" s="289"/>
      <c r="GZ90" s="289"/>
      <c r="HA90" s="289"/>
      <c r="HB90" s="289"/>
      <c r="HC90" s="289"/>
      <c r="HD90" s="289"/>
      <c r="HE90" s="289"/>
      <c r="HF90" s="289"/>
      <c r="HG90" s="289"/>
      <c r="HH90" s="289"/>
      <c r="HI90" s="289"/>
      <c r="HJ90" s="289"/>
      <c r="HK90" s="289"/>
      <c r="HL90" s="289"/>
      <c r="HM90" s="289"/>
      <c r="HN90" s="289"/>
      <c r="HO90" s="289"/>
      <c r="HP90" s="289"/>
      <c r="HQ90" s="289"/>
      <c r="HR90" s="289"/>
      <c r="HS90" s="289"/>
      <c r="HT90" s="289"/>
      <c r="HU90" s="289"/>
      <c r="HV90" s="289"/>
      <c r="HW90" s="289"/>
      <c r="HX90" s="289"/>
      <c r="HY90" s="289"/>
      <c r="HZ90" s="289"/>
      <c r="IA90" s="289"/>
      <c r="IB90" s="289"/>
      <c r="IC90" s="289"/>
      <c r="ID90" s="289"/>
      <c r="IE90" s="289"/>
      <c r="IF90" s="289"/>
      <c r="IG90" s="289"/>
      <c r="IH90" s="289"/>
      <c r="II90" s="289"/>
      <c r="IJ90" s="289"/>
      <c r="IK90" s="289"/>
      <c r="IL90" s="289"/>
      <c r="IM90" s="289"/>
      <c r="IN90" s="289"/>
      <c r="IO90" s="289"/>
      <c r="IP90" s="289"/>
      <c r="IQ90" s="289"/>
      <c r="IR90" s="289"/>
      <c r="IS90" s="289"/>
      <c r="IT90" s="289"/>
      <c r="IU90" s="289"/>
      <c r="IV90" s="289"/>
    </row>
    <row r="91" spans="1:256" s="309" customFormat="1">
      <c r="A91" s="301"/>
      <c r="B91" s="301"/>
      <c r="C91" s="301" t="s">
        <v>425</v>
      </c>
      <c r="D91" s="302">
        <v>0.03</v>
      </c>
      <c r="E91" s="303"/>
      <c r="F91" s="303"/>
      <c r="G91" s="304"/>
      <c r="H91" s="305"/>
      <c r="I91" s="306"/>
      <c r="J91" s="305"/>
      <c r="K91" s="305"/>
      <c r="L91" s="305"/>
      <c r="M91" s="305">
        <f>J90*D91</f>
        <v>110.33987999999998</v>
      </c>
      <c r="N91" s="307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  <c r="BD91" s="308"/>
      <c r="BE91" s="308"/>
      <c r="BF91" s="308"/>
      <c r="BG91" s="308"/>
      <c r="BH91" s="308"/>
      <c r="BI91" s="308"/>
      <c r="BJ91" s="308"/>
      <c r="BK91" s="308"/>
      <c r="BL91" s="308"/>
      <c r="BM91" s="308"/>
      <c r="BN91" s="308"/>
      <c r="BO91" s="308"/>
      <c r="BP91" s="308"/>
      <c r="BQ91" s="308"/>
      <c r="BR91" s="308"/>
      <c r="BS91" s="308"/>
      <c r="BT91" s="308"/>
      <c r="BU91" s="308"/>
      <c r="BV91" s="308"/>
      <c r="BW91" s="308"/>
      <c r="BX91" s="308"/>
      <c r="BY91" s="308"/>
      <c r="BZ91" s="308"/>
      <c r="CA91" s="308"/>
      <c r="CB91" s="308"/>
      <c r="CC91" s="308"/>
      <c r="CD91" s="308"/>
      <c r="CE91" s="308"/>
      <c r="CF91" s="308"/>
      <c r="CG91" s="308"/>
      <c r="CH91" s="308"/>
      <c r="CI91" s="308"/>
      <c r="CJ91" s="308"/>
      <c r="CK91" s="308"/>
      <c r="CL91" s="308"/>
      <c r="CM91" s="308"/>
      <c r="CN91" s="308"/>
      <c r="CO91" s="308"/>
      <c r="CP91" s="308"/>
      <c r="CQ91" s="308"/>
      <c r="CR91" s="308"/>
      <c r="CS91" s="308"/>
      <c r="CT91" s="308"/>
      <c r="CU91" s="308"/>
      <c r="CV91" s="308"/>
      <c r="CW91" s="308"/>
      <c r="CX91" s="308"/>
      <c r="CY91" s="308"/>
      <c r="CZ91" s="308"/>
      <c r="DA91" s="308"/>
      <c r="DB91" s="308"/>
      <c r="DC91" s="308"/>
      <c r="DD91" s="308"/>
      <c r="DE91" s="308"/>
      <c r="DF91" s="308"/>
      <c r="DG91" s="308"/>
      <c r="DH91" s="308"/>
      <c r="DI91" s="308"/>
      <c r="DJ91" s="308"/>
      <c r="DK91" s="308"/>
      <c r="DL91" s="308"/>
      <c r="DM91" s="308"/>
      <c r="DN91" s="308"/>
      <c r="DO91" s="308"/>
      <c r="DP91" s="308"/>
      <c r="DQ91" s="308"/>
      <c r="DR91" s="308"/>
      <c r="DS91" s="308"/>
      <c r="DT91" s="308"/>
      <c r="DU91" s="308"/>
      <c r="DV91" s="308"/>
      <c r="DW91" s="308"/>
      <c r="DX91" s="308"/>
      <c r="DY91" s="308"/>
      <c r="DZ91" s="308"/>
      <c r="EA91" s="308"/>
      <c r="EB91" s="308"/>
      <c r="EC91" s="308"/>
      <c r="ED91" s="308"/>
      <c r="EE91" s="308"/>
      <c r="EF91" s="308"/>
      <c r="EG91" s="308"/>
      <c r="EH91" s="308"/>
      <c r="EI91" s="308"/>
      <c r="EJ91" s="308"/>
      <c r="EK91" s="308"/>
      <c r="EL91" s="308"/>
      <c r="EM91" s="308"/>
      <c r="EN91" s="308"/>
      <c r="EO91" s="308"/>
      <c r="EP91" s="308"/>
      <c r="EQ91" s="308"/>
      <c r="ER91" s="308"/>
      <c r="ES91" s="308"/>
      <c r="ET91" s="308"/>
      <c r="EU91" s="308"/>
      <c r="EV91" s="308"/>
      <c r="EW91" s="308"/>
      <c r="EX91" s="308"/>
      <c r="EY91" s="308"/>
      <c r="EZ91" s="308"/>
      <c r="FA91" s="308"/>
      <c r="FB91" s="308"/>
      <c r="FC91" s="308"/>
      <c r="FD91" s="308"/>
      <c r="FE91" s="308"/>
      <c r="FF91" s="308"/>
      <c r="FG91" s="308"/>
      <c r="FH91" s="308"/>
      <c r="FI91" s="308"/>
      <c r="FJ91" s="308"/>
      <c r="FK91" s="308"/>
      <c r="FL91" s="308"/>
      <c r="FM91" s="308"/>
      <c r="FN91" s="308"/>
      <c r="FO91" s="308"/>
      <c r="FP91" s="308"/>
      <c r="FQ91" s="308"/>
      <c r="FR91" s="308"/>
      <c r="FS91" s="308"/>
      <c r="FT91" s="308"/>
      <c r="FU91" s="308"/>
      <c r="FV91" s="308"/>
      <c r="FW91" s="308"/>
      <c r="FX91" s="308"/>
      <c r="FY91" s="308"/>
      <c r="FZ91" s="308"/>
      <c r="GA91" s="308"/>
      <c r="GB91" s="308"/>
      <c r="GC91" s="308"/>
      <c r="GD91" s="308"/>
      <c r="GE91" s="308"/>
      <c r="GF91" s="308"/>
      <c r="GG91" s="308"/>
      <c r="GH91" s="308"/>
      <c r="GI91" s="308"/>
      <c r="GJ91" s="308"/>
      <c r="GK91" s="308"/>
      <c r="GL91" s="308"/>
      <c r="GM91" s="308"/>
      <c r="GN91" s="308"/>
      <c r="GO91" s="308"/>
      <c r="GP91" s="308"/>
      <c r="GQ91" s="308"/>
      <c r="GR91" s="308"/>
      <c r="GS91" s="308"/>
      <c r="GT91" s="308"/>
      <c r="GU91" s="308"/>
      <c r="GV91" s="308"/>
      <c r="GW91" s="308"/>
      <c r="GX91" s="308"/>
      <c r="GY91" s="308"/>
      <c r="GZ91" s="308"/>
      <c r="HA91" s="308"/>
      <c r="HB91" s="308"/>
      <c r="HC91" s="308"/>
      <c r="HD91" s="308"/>
      <c r="HE91" s="308"/>
      <c r="HF91" s="308"/>
      <c r="HG91" s="308"/>
      <c r="HH91" s="308"/>
      <c r="HI91" s="308"/>
      <c r="HJ91" s="308"/>
      <c r="HK91" s="308"/>
      <c r="HL91" s="308"/>
      <c r="HM91" s="308"/>
      <c r="HN91" s="308"/>
      <c r="HO91" s="308"/>
      <c r="HP91" s="308"/>
      <c r="HQ91" s="308"/>
      <c r="HR91" s="308"/>
      <c r="HS91" s="308"/>
      <c r="HT91" s="308"/>
      <c r="HU91" s="308"/>
      <c r="HV91" s="308"/>
      <c r="HW91" s="308"/>
      <c r="HX91" s="308"/>
      <c r="HY91" s="308"/>
      <c r="HZ91" s="308"/>
      <c r="IA91" s="308"/>
      <c r="IB91" s="308"/>
      <c r="IC91" s="308"/>
      <c r="ID91" s="308"/>
      <c r="IE91" s="308"/>
      <c r="IF91" s="308"/>
      <c r="IG91" s="308"/>
      <c r="IH91" s="308"/>
      <c r="II91" s="308"/>
      <c r="IJ91" s="308"/>
      <c r="IK91" s="308"/>
      <c r="IL91" s="308"/>
      <c r="IM91" s="308"/>
      <c r="IN91" s="308"/>
      <c r="IO91" s="308"/>
      <c r="IP91" s="308"/>
      <c r="IQ91" s="308"/>
      <c r="IR91" s="308"/>
      <c r="IS91" s="308"/>
      <c r="IT91" s="308"/>
      <c r="IU91" s="308"/>
      <c r="IV91" s="308"/>
    </row>
    <row r="92" spans="1:256" s="309" customFormat="1">
      <c r="A92" s="310"/>
      <c r="B92" s="310"/>
      <c r="C92" s="311" t="s">
        <v>64</v>
      </c>
      <c r="D92" s="312"/>
      <c r="E92" s="310"/>
      <c r="F92" s="310"/>
      <c r="G92" s="310"/>
      <c r="H92" s="313"/>
      <c r="I92" s="314"/>
      <c r="J92" s="313"/>
      <c r="K92" s="315"/>
      <c r="L92" s="315"/>
      <c r="M92" s="315">
        <f>M91+M90</f>
        <v>5331.9418800000012</v>
      </c>
      <c r="N92" s="316"/>
    </row>
    <row r="93" spans="1:256">
      <c r="A93" s="285"/>
      <c r="B93" s="285"/>
      <c r="C93" s="285" t="s">
        <v>127</v>
      </c>
      <c r="D93" s="317">
        <v>0.12</v>
      </c>
      <c r="E93" s="294"/>
      <c r="F93" s="294"/>
      <c r="G93" s="296"/>
      <c r="H93" s="318"/>
      <c r="I93" s="319"/>
      <c r="J93" s="318"/>
      <c r="K93" s="318"/>
      <c r="L93" s="318"/>
      <c r="M93" s="318">
        <f>M92*D93</f>
        <v>639.83302560000016</v>
      </c>
      <c r="N93" s="320"/>
      <c r="O93" s="321"/>
      <c r="P93" s="321"/>
      <c r="Q93" s="321"/>
      <c r="R93" s="321"/>
      <c r="S93" s="321"/>
      <c r="T93" s="321"/>
      <c r="U93" s="321"/>
      <c r="V93" s="321"/>
      <c r="W93" s="321"/>
      <c r="X93" s="321"/>
      <c r="Y93" s="321"/>
      <c r="Z93" s="321"/>
      <c r="AA93" s="321"/>
      <c r="AB93" s="321"/>
      <c r="AC93" s="321"/>
      <c r="AD93" s="321"/>
      <c r="AE93" s="321"/>
      <c r="AF93" s="321"/>
      <c r="AG93" s="321"/>
      <c r="AH93" s="321"/>
      <c r="AI93" s="321"/>
      <c r="AJ93" s="321"/>
      <c r="AK93" s="321"/>
      <c r="AL93" s="321"/>
      <c r="AM93" s="321"/>
      <c r="AN93" s="321"/>
      <c r="AO93" s="321"/>
      <c r="AP93" s="321"/>
      <c r="AQ93" s="321"/>
      <c r="AR93" s="321"/>
      <c r="AS93" s="321"/>
      <c r="AT93" s="321"/>
      <c r="AU93" s="321"/>
      <c r="AV93" s="321"/>
      <c r="AW93" s="321"/>
      <c r="AX93" s="321"/>
      <c r="AY93" s="321"/>
      <c r="AZ93" s="321"/>
      <c r="BA93" s="321"/>
      <c r="BB93" s="321"/>
      <c r="BC93" s="321"/>
      <c r="BD93" s="321"/>
      <c r="BE93" s="321"/>
      <c r="BF93" s="321"/>
      <c r="BG93" s="321"/>
      <c r="BH93" s="321"/>
      <c r="BI93" s="321"/>
      <c r="BJ93" s="321"/>
      <c r="BK93" s="321"/>
      <c r="BL93" s="321"/>
      <c r="BM93" s="321"/>
      <c r="BN93" s="321"/>
      <c r="BO93" s="321"/>
      <c r="BP93" s="321"/>
      <c r="BQ93" s="321"/>
      <c r="BR93" s="321"/>
      <c r="BS93" s="321"/>
      <c r="BT93" s="321"/>
      <c r="BU93" s="321"/>
      <c r="BV93" s="321"/>
      <c r="BW93" s="321"/>
      <c r="BX93" s="321"/>
      <c r="BY93" s="321"/>
      <c r="BZ93" s="321"/>
      <c r="CA93" s="321"/>
      <c r="CB93" s="321"/>
      <c r="CC93" s="321"/>
      <c r="CD93" s="321"/>
      <c r="CE93" s="321"/>
      <c r="CF93" s="321"/>
      <c r="CG93" s="321"/>
      <c r="CH93" s="321"/>
      <c r="CI93" s="321"/>
      <c r="CJ93" s="321"/>
      <c r="CK93" s="321"/>
      <c r="CL93" s="321"/>
      <c r="CM93" s="321"/>
      <c r="CN93" s="321"/>
      <c r="CO93" s="321"/>
      <c r="CP93" s="321"/>
      <c r="CQ93" s="321"/>
      <c r="CR93" s="321"/>
      <c r="CS93" s="321"/>
      <c r="CT93" s="321"/>
      <c r="CU93" s="321"/>
      <c r="CV93" s="321"/>
      <c r="CW93" s="321"/>
      <c r="CX93" s="321"/>
      <c r="CY93" s="321"/>
      <c r="CZ93" s="321"/>
      <c r="DA93" s="321"/>
      <c r="DB93" s="321"/>
      <c r="DC93" s="321"/>
      <c r="DD93" s="321"/>
      <c r="DE93" s="321"/>
      <c r="DF93" s="321"/>
      <c r="DG93" s="321"/>
      <c r="DH93" s="321"/>
      <c r="DI93" s="321"/>
      <c r="DJ93" s="321"/>
      <c r="DK93" s="321"/>
      <c r="DL93" s="321"/>
      <c r="DM93" s="321"/>
      <c r="DN93" s="321"/>
      <c r="DO93" s="321"/>
      <c r="DP93" s="321"/>
      <c r="DQ93" s="321"/>
      <c r="DR93" s="321"/>
      <c r="DS93" s="321"/>
      <c r="DT93" s="321"/>
      <c r="DU93" s="321"/>
      <c r="DV93" s="321"/>
      <c r="DW93" s="321"/>
      <c r="DX93" s="321"/>
      <c r="DY93" s="321"/>
      <c r="DZ93" s="321"/>
      <c r="EA93" s="321"/>
      <c r="EB93" s="321"/>
      <c r="EC93" s="321"/>
      <c r="ED93" s="321"/>
      <c r="EE93" s="321"/>
      <c r="EF93" s="321"/>
      <c r="EG93" s="321"/>
      <c r="EH93" s="321"/>
      <c r="EI93" s="321"/>
      <c r="EJ93" s="321"/>
      <c r="EK93" s="321"/>
      <c r="EL93" s="321"/>
      <c r="EM93" s="321"/>
      <c r="EN93" s="321"/>
      <c r="EO93" s="321"/>
      <c r="EP93" s="321"/>
      <c r="EQ93" s="321"/>
      <c r="ER93" s="321"/>
      <c r="ES93" s="321"/>
      <c r="ET93" s="321"/>
      <c r="EU93" s="321"/>
      <c r="EV93" s="321"/>
      <c r="EW93" s="321"/>
      <c r="EX93" s="321"/>
      <c r="EY93" s="321"/>
      <c r="EZ93" s="321"/>
      <c r="FA93" s="321"/>
      <c r="FB93" s="321"/>
      <c r="FC93" s="321"/>
      <c r="FD93" s="321"/>
      <c r="FE93" s="321"/>
      <c r="FF93" s="321"/>
      <c r="FG93" s="321"/>
      <c r="FH93" s="321"/>
      <c r="FI93" s="321"/>
      <c r="FJ93" s="321"/>
      <c r="FK93" s="321"/>
      <c r="FL93" s="321"/>
      <c r="FM93" s="321"/>
      <c r="FN93" s="321"/>
      <c r="FO93" s="321"/>
      <c r="FP93" s="321"/>
      <c r="FQ93" s="321"/>
      <c r="FR93" s="321"/>
      <c r="FS93" s="321"/>
      <c r="FT93" s="321"/>
      <c r="FU93" s="321"/>
      <c r="FV93" s="321"/>
      <c r="FW93" s="321"/>
      <c r="FX93" s="321"/>
      <c r="FY93" s="321"/>
      <c r="FZ93" s="321"/>
      <c r="GA93" s="321"/>
      <c r="GB93" s="321"/>
      <c r="GC93" s="321"/>
      <c r="GD93" s="321"/>
      <c r="GE93" s="321"/>
      <c r="GF93" s="321"/>
      <c r="GG93" s="321"/>
      <c r="GH93" s="321"/>
      <c r="GI93" s="321"/>
      <c r="GJ93" s="321"/>
      <c r="GK93" s="321"/>
      <c r="GL93" s="321"/>
      <c r="GM93" s="321"/>
      <c r="GN93" s="321"/>
      <c r="GO93" s="321"/>
      <c r="GP93" s="321"/>
      <c r="GQ93" s="321"/>
      <c r="GR93" s="321"/>
      <c r="GS93" s="321"/>
      <c r="GT93" s="321"/>
      <c r="GU93" s="321"/>
      <c r="GV93" s="321"/>
      <c r="GW93" s="321"/>
      <c r="GX93" s="321"/>
      <c r="GY93" s="321"/>
      <c r="GZ93" s="321"/>
      <c r="HA93" s="321"/>
      <c r="HB93" s="321"/>
      <c r="HC93" s="321"/>
      <c r="HD93" s="321"/>
      <c r="HE93" s="321"/>
      <c r="HF93" s="321"/>
      <c r="HG93" s="321"/>
      <c r="HH93" s="321"/>
      <c r="HI93" s="321"/>
      <c r="HJ93" s="321"/>
      <c r="HK93" s="321"/>
      <c r="HL93" s="321"/>
      <c r="HM93" s="321"/>
      <c r="HN93" s="321"/>
      <c r="HO93" s="321"/>
      <c r="HP93" s="321"/>
      <c r="HQ93" s="321"/>
      <c r="HR93" s="321"/>
      <c r="HS93" s="321"/>
      <c r="HT93" s="321"/>
      <c r="HU93" s="321"/>
      <c r="HV93" s="321"/>
      <c r="HW93" s="321"/>
      <c r="HX93" s="321"/>
      <c r="HY93" s="321"/>
      <c r="HZ93" s="321"/>
      <c r="IA93" s="321"/>
      <c r="IB93" s="321"/>
      <c r="IC93" s="321"/>
      <c r="ID93" s="321"/>
      <c r="IE93" s="321"/>
      <c r="IF93" s="321"/>
      <c r="IG93" s="321"/>
      <c r="IH93" s="321"/>
      <c r="II93" s="321"/>
      <c r="IJ93" s="321"/>
      <c r="IK93" s="321"/>
      <c r="IL93" s="321"/>
      <c r="IM93" s="321"/>
      <c r="IN93" s="321"/>
      <c r="IO93" s="321"/>
      <c r="IP93" s="321"/>
      <c r="IQ93" s="321"/>
      <c r="IR93" s="321"/>
      <c r="IS93" s="321"/>
      <c r="IT93" s="321"/>
      <c r="IU93" s="321"/>
      <c r="IV93" s="321"/>
    </row>
    <row r="94" spans="1:256">
      <c r="A94" s="322"/>
      <c r="B94" s="322"/>
      <c r="C94" s="286" t="s">
        <v>64</v>
      </c>
      <c r="D94" s="323"/>
      <c r="E94" s="322"/>
      <c r="F94" s="322"/>
      <c r="G94" s="322"/>
      <c r="H94" s="297"/>
      <c r="I94" s="298"/>
      <c r="J94" s="297"/>
      <c r="K94" s="299"/>
      <c r="L94" s="299"/>
      <c r="M94" s="299">
        <f>M93+M92</f>
        <v>5971.7749056000011</v>
      </c>
      <c r="N94" s="324"/>
    </row>
    <row r="95" spans="1:256">
      <c r="A95" s="285"/>
      <c r="B95" s="285"/>
      <c r="C95" s="285" t="s">
        <v>371</v>
      </c>
      <c r="D95" s="317">
        <v>0.08</v>
      </c>
      <c r="E95" s="294"/>
      <c r="F95" s="294"/>
      <c r="G95" s="296"/>
      <c r="H95" s="318"/>
      <c r="I95" s="319"/>
      <c r="J95" s="318"/>
      <c r="K95" s="318"/>
      <c r="L95" s="318"/>
      <c r="M95" s="318">
        <f>M94*D95</f>
        <v>477.74199244800008</v>
      </c>
      <c r="N95" s="320"/>
      <c r="O95" s="321"/>
      <c r="P95" s="321"/>
      <c r="Q95" s="321"/>
      <c r="R95" s="321"/>
      <c r="S95" s="321"/>
      <c r="T95" s="321"/>
      <c r="U95" s="321"/>
      <c r="V95" s="321"/>
      <c r="W95" s="321"/>
      <c r="X95" s="321"/>
      <c r="Y95" s="321"/>
      <c r="Z95" s="321"/>
      <c r="AA95" s="321"/>
      <c r="AB95" s="321"/>
      <c r="AC95" s="321"/>
      <c r="AD95" s="321"/>
      <c r="AE95" s="321"/>
      <c r="AF95" s="321"/>
      <c r="AG95" s="321"/>
      <c r="AH95" s="321"/>
      <c r="AI95" s="321"/>
      <c r="AJ95" s="321"/>
      <c r="AK95" s="321"/>
      <c r="AL95" s="321"/>
      <c r="AM95" s="321"/>
      <c r="AN95" s="321"/>
      <c r="AO95" s="321"/>
      <c r="AP95" s="321"/>
      <c r="AQ95" s="321"/>
      <c r="AR95" s="321"/>
      <c r="AS95" s="321"/>
      <c r="AT95" s="321"/>
      <c r="AU95" s="321"/>
      <c r="AV95" s="321"/>
      <c r="AW95" s="321"/>
      <c r="AX95" s="321"/>
      <c r="AY95" s="321"/>
      <c r="AZ95" s="321"/>
      <c r="BA95" s="321"/>
      <c r="BB95" s="321"/>
      <c r="BC95" s="321"/>
      <c r="BD95" s="321"/>
      <c r="BE95" s="321"/>
      <c r="BF95" s="321"/>
      <c r="BG95" s="321"/>
      <c r="BH95" s="321"/>
      <c r="BI95" s="321"/>
      <c r="BJ95" s="321"/>
      <c r="BK95" s="321"/>
      <c r="BL95" s="321"/>
      <c r="BM95" s="321"/>
      <c r="BN95" s="321"/>
      <c r="BO95" s="321"/>
      <c r="BP95" s="321"/>
      <c r="BQ95" s="321"/>
      <c r="BR95" s="321"/>
      <c r="BS95" s="321"/>
      <c r="BT95" s="321"/>
      <c r="BU95" s="321"/>
      <c r="BV95" s="321"/>
      <c r="BW95" s="321"/>
      <c r="BX95" s="321"/>
      <c r="BY95" s="321"/>
      <c r="BZ95" s="321"/>
      <c r="CA95" s="321"/>
      <c r="CB95" s="321"/>
      <c r="CC95" s="321"/>
      <c r="CD95" s="321"/>
      <c r="CE95" s="321"/>
      <c r="CF95" s="321"/>
      <c r="CG95" s="321"/>
      <c r="CH95" s="321"/>
      <c r="CI95" s="321"/>
      <c r="CJ95" s="321"/>
      <c r="CK95" s="321"/>
      <c r="CL95" s="321"/>
      <c r="CM95" s="321"/>
      <c r="CN95" s="321"/>
      <c r="CO95" s="321"/>
      <c r="CP95" s="321"/>
      <c r="CQ95" s="321"/>
      <c r="CR95" s="321"/>
      <c r="CS95" s="321"/>
      <c r="CT95" s="321"/>
      <c r="CU95" s="321"/>
      <c r="CV95" s="321"/>
      <c r="CW95" s="321"/>
      <c r="CX95" s="321"/>
      <c r="CY95" s="321"/>
      <c r="CZ95" s="321"/>
      <c r="DA95" s="321"/>
      <c r="DB95" s="321"/>
      <c r="DC95" s="321"/>
      <c r="DD95" s="321"/>
      <c r="DE95" s="321"/>
      <c r="DF95" s="321"/>
      <c r="DG95" s="321"/>
      <c r="DH95" s="321"/>
      <c r="DI95" s="321"/>
      <c r="DJ95" s="321"/>
      <c r="DK95" s="321"/>
      <c r="DL95" s="321"/>
      <c r="DM95" s="321"/>
      <c r="DN95" s="321"/>
      <c r="DO95" s="321"/>
      <c r="DP95" s="321"/>
      <c r="DQ95" s="321"/>
      <c r="DR95" s="321"/>
      <c r="DS95" s="321"/>
      <c r="DT95" s="321"/>
      <c r="DU95" s="321"/>
      <c r="DV95" s="321"/>
      <c r="DW95" s="321"/>
      <c r="DX95" s="321"/>
      <c r="DY95" s="321"/>
      <c r="DZ95" s="321"/>
      <c r="EA95" s="321"/>
      <c r="EB95" s="321"/>
      <c r="EC95" s="321"/>
      <c r="ED95" s="321"/>
      <c r="EE95" s="321"/>
      <c r="EF95" s="321"/>
      <c r="EG95" s="321"/>
      <c r="EH95" s="321"/>
      <c r="EI95" s="321"/>
      <c r="EJ95" s="321"/>
      <c r="EK95" s="321"/>
      <c r="EL95" s="321"/>
      <c r="EM95" s="321"/>
      <c r="EN95" s="321"/>
      <c r="EO95" s="321"/>
      <c r="EP95" s="321"/>
      <c r="EQ95" s="321"/>
      <c r="ER95" s="321"/>
      <c r="ES95" s="321"/>
      <c r="ET95" s="321"/>
      <c r="EU95" s="321"/>
      <c r="EV95" s="321"/>
      <c r="EW95" s="321"/>
      <c r="EX95" s="321"/>
      <c r="EY95" s="321"/>
      <c r="EZ95" s="321"/>
      <c r="FA95" s="321"/>
      <c r="FB95" s="321"/>
      <c r="FC95" s="321"/>
      <c r="FD95" s="321"/>
      <c r="FE95" s="321"/>
      <c r="FF95" s="321"/>
      <c r="FG95" s="321"/>
      <c r="FH95" s="321"/>
      <c r="FI95" s="321"/>
      <c r="FJ95" s="321"/>
      <c r="FK95" s="321"/>
      <c r="FL95" s="321"/>
      <c r="FM95" s="321"/>
      <c r="FN95" s="321"/>
      <c r="FO95" s="321"/>
      <c r="FP95" s="321"/>
      <c r="FQ95" s="321"/>
      <c r="FR95" s="321"/>
      <c r="FS95" s="321"/>
      <c r="FT95" s="321"/>
      <c r="FU95" s="321"/>
      <c r="FV95" s="321"/>
      <c r="FW95" s="321"/>
      <c r="FX95" s="321"/>
      <c r="FY95" s="321"/>
      <c r="FZ95" s="321"/>
      <c r="GA95" s="321"/>
      <c r="GB95" s="321"/>
      <c r="GC95" s="321"/>
      <c r="GD95" s="321"/>
      <c r="GE95" s="321"/>
      <c r="GF95" s="321"/>
      <c r="GG95" s="321"/>
      <c r="GH95" s="321"/>
      <c r="GI95" s="321"/>
      <c r="GJ95" s="321"/>
      <c r="GK95" s="321"/>
      <c r="GL95" s="321"/>
      <c r="GM95" s="321"/>
      <c r="GN95" s="321"/>
      <c r="GO95" s="321"/>
      <c r="GP95" s="321"/>
      <c r="GQ95" s="321"/>
      <c r="GR95" s="321"/>
      <c r="GS95" s="321"/>
      <c r="GT95" s="321"/>
      <c r="GU95" s="321"/>
      <c r="GV95" s="321"/>
      <c r="GW95" s="321"/>
      <c r="GX95" s="321"/>
      <c r="GY95" s="321"/>
      <c r="GZ95" s="321"/>
      <c r="HA95" s="321"/>
      <c r="HB95" s="321"/>
      <c r="HC95" s="321"/>
      <c r="HD95" s="321"/>
      <c r="HE95" s="321"/>
      <c r="HF95" s="321"/>
      <c r="HG95" s="321"/>
      <c r="HH95" s="321"/>
      <c r="HI95" s="321"/>
      <c r="HJ95" s="321"/>
      <c r="HK95" s="321"/>
      <c r="HL95" s="321"/>
      <c r="HM95" s="321"/>
      <c r="HN95" s="321"/>
      <c r="HO95" s="321"/>
      <c r="HP95" s="321"/>
      <c r="HQ95" s="321"/>
      <c r="HR95" s="321"/>
      <c r="HS95" s="321"/>
      <c r="HT95" s="321"/>
      <c r="HU95" s="321"/>
      <c r="HV95" s="321"/>
      <c r="HW95" s="321"/>
      <c r="HX95" s="321"/>
      <c r="HY95" s="321"/>
      <c r="HZ95" s="321"/>
      <c r="IA95" s="321"/>
      <c r="IB95" s="321"/>
      <c r="IC95" s="321"/>
      <c r="ID95" s="321"/>
      <c r="IE95" s="321"/>
      <c r="IF95" s="321"/>
      <c r="IG95" s="321"/>
      <c r="IH95" s="321"/>
      <c r="II95" s="321"/>
      <c r="IJ95" s="321"/>
      <c r="IK95" s="321"/>
      <c r="IL95" s="321"/>
      <c r="IM95" s="321"/>
      <c r="IN95" s="321"/>
      <c r="IO95" s="321"/>
      <c r="IP95" s="321"/>
      <c r="IQ95" s="321"/>
      <c r="IR95" s="321"/>
      <c r="IS95" s="321"/>
      <c r="IT95" s="321"/>
      <c r="IU95" s="321"/>
      <c r="IV95" s="321"/>
    </row>
    <row r="96" spans="1:256">
      <c r="A96" s="322"/>
      <c r="B96" s="322"/>
      <c r="C96" s="286" t="s">
        <v>64</v>
      </c>
      <c r="D96" s="323"/>
      <c r="E96" s="322"/>
      <c r="F96" s="322"/>
      <c r="G96" s="322"/>
      <c r="H96" s="297"/>
      <c r="I96" s="298"/>
      <c r="J96" s="297"/>
      <c r="K96" s="299"/>
      <c r="L96" s="299"/>
      <c r="M96" s="299">
        <f>M95+M94</f>
        <v>6449.5168980480012</v>
      </c>
      <c r="N96" s="324"/>
      <c r="O96" s="325"/>
    </row>
    <row r="97" spans="1:256">
      <c r="B97" s="326"/>
      <c r="C97" s="326"/>
      <c r="F97" s="325"/>
      <c r="G97" s="326"/>
      <c r="H97" s="326"/>
      <c r="J97" s="326"/>
      <c r="K97" s="326"/>
      <c r="L97" s="326"/>
      <c r="M97" s="326"/>
      <c r="N97" s="326"/>
      <c r="O97" s="326"/>
      <c r="P97" s="326"/>
      <c r="Q97" s="326"/>
      <c r="R97" s="326"/>
      <c r="S97" s="326"/>
      <c r="T97" s="326"/>
      <c r="U97" s="326"/>
      <c r="V97" s="326"/>
      <c r="W97" s="326"/>
      <c r="X97" s="326"/>
      <c r="Y97" s="326"/>
      <c r="Z97" s="326"/>
      <c r="AA97" s="326"/>
      <c r="AB97" s="326"/>
      <c r="AC97" s="326"/>
      <c r="AD97" s="326"/>
      <c r="AE97" s="326"/>
      <c r="AF97" s="326"/>
      <c r="AG97" s="326"/>
      <c r="AH97" s="326"/>
      <c r="AI97" s="326"/>
      <c r="AJ97" s="326"/>
      <c r="AK97" s="326"/>
      <c r="AL97" s="326"/>
      <c r="AM97" s="326"/>
      <c r="AN97" s="326"/>
      <c r="AO97" s="326"/>
      <c r="AP97" s="326"/>
      <c r="AQ97" s="326"/>
      <c r="AR97" s="326"/>
      <c r="AS97" s="326"/>
      <c r="AT97" s="326"/>
      <c r="AU97" s="326"/>
      <c r="AV97" s="326"/>
      <c r="AW97" s="326"/>
      <c r="AX97" s="326"/>
      <c r="AY97" s="326"/>
      <c r="AZ97" s="326"/>
      <c r="BA97" s="326"/>
      <c r="BB97" s="326"/>
      <c r="BC97" s="326"/>
      <c r="BD97" s="326"/>
      <c r="BE97" s="326"/>
      <c r="BF97" s="326"/>
      <c r="BG97" s="326"/>
      <c r="BH97" s="326"/>
      <c r="BI97" s="326"/>
      <c r="BJ97" s="326"/>
      <c r="BK97" s="326"/>
      <c r="BL97" s="326"/>
      <c r="BM97" s="326"/>
      <c r="BN97" s="326"/>
      <c r="BO97" s="326"/>
      <c r="BP97" s="326"/>
      <c r="BQ97" s="326"/>
      <c r="BR97" s="326"/>
      <c r="BS97" s="326"/>
      <c r="BT97" s="326"/>
      <c r="BU97" s="326"/>
      <c r="BV97" s="326"/>
      <c r="BW97" s="326"/>
      <c r="BX97" s="326"/>
      <c r="BY97" s="326"/>
      <c r="BZ97" s="326"/>
      <c r="CA97" s="326"/>
      <c r="CB97" s="326"/>
      <c r="CC97" s="326"/>
      <c r="CD97" s="326"/>
      <c r="CE97" s="326"/>
      <c r="CF97" s="326"/>
      <c r="CG97" s="326"/>
      <c r="CH97" s="326"/>
      <c r="CI97" s="326"/>
      <c r="CJ97" s="326"/>
      <c r="CK97" s="326"/>
      <c r="CL97" s="326"/>
      <c r="CM97" s="326"/>
      <c r="CN97" s="326"/>
      <c r="CO97" s="326"/>
      <c r="CP97" s="326"/>
      <c r="CQ97" s="326"/>
      <c r="CR97" s="326"/>
      <c r="CS97" s="326"/>
      <c r="CT97" s="326"/>
      <c r="CU97" s="326"/>
      <c r="CV97" s="326"/>
      <c r="CW97" s="326"/>
      <c r="CX97" s="326"/>
      <c r="CY97" s="326"/>
      <c r="CZ97" s="326"/>
      <c r="DA97" s="326"/>
      <c r="DB97" s="326"/>
      <c r="DC97" s="326"/>
      <c r="DD97" s="326"/>
      <c r="DE97" s="326"/>
      <c r="DF97" s="326"/>
      <c r="DG97" s="326"/>
      <c r="DH97" s="326"/>
      <c r="DI97" s="326"/>
      <c r="DJ97" s="326"/>
      <c r="DK97" s="326"/>
      <c r="DL97" s="326"/>
      <c r="DM97" s="326"/>
      <c r="DN97" s="326"/>
      <c r="DO97" s="326"/>
      <c r="DP97" s="326"/>
      <c r="DQ97" s="326"/>
      <c r="DR97" s="326"/>
      <c r="DS97" s="326"/>
      <c r="DT97" s="326"/>
      <c r="DU97" s="326"/>
      <c r="DV97" s="326"/>
      <c r="DW97" s="326"/>
      <c r="DX97" s="326"/>
      <c r="DY97" s="326"/>
      <c r="DZ97" s="326"/>
      <c r="EA97" s="326"/>
      <c r="EB97" s="326"/>
      <c r="EC97" s="326"/>
      <c r="ED97" s="326"/>
      <c r="EE97" s="326"/>
      <c r="EF97" s="326"/>
      <c r="EG97" s="326"/>
      <c r="EH97" s="326"/>
      <c r="EI97" s="326"/>
      <c r="EJ97" s="326"/>
      <c r="EK97" s="326"/>
      <c r="EL97" s="326"/>
      <c r="EM97" s="326"/>
      <c r="EN97" s="326"/>
      <c r="EO97" s="326"/>
      <c r="EP97" s="326"/>
      <c r="EQ97" s="326"/>
      <c r="ER97" s="326"/>
      <c r="ES97" s="326"/>
      <c r="ET97" s="326"/>
      <c r="EU97" s="326"/>
      <c r="EV97" s="326"/>
      <c r="EW97" s="326"/>
      <c r="EX97" s="326"/>
      <c r="EY97" s="326"/>
      <c r="EZ97" s="326"/>
      <c r="FA97" s="326"/>
      <c r="FB97" s="326"/>
      <c r="FC97" s="326"/>
      <c r="FD97" s="326"/>
      <c r="FE97" s="326"/>
      <c r="FF97" s="326"/>
      <c r="FG97" s="326"/>
      <c r="FH97" s="326"/>
      <c r="FI97" s="326"/>
      <c r="FJ97" s="326"/>
      <c r="FK97" s="326"/>
      <c r="FL97" s="326"/>
      <c r="FM97" s="326"/>
      <c r="FN97" s="326"/>
      <c r="FO97" s="326"/>
      <c r="FP97" s="326"/>
      <c r="FQ97" s="326"/>
      <c r="FR97" s="326"/>
      <c r="FS97" s="326"/>
      <c r="FT97" s="326"/>
      <c r="FU97" s="326"/>
      <c r="FV97" s="326"/>
      <c r="FW97" s="326"/>
      <c r="FX97" s="326"/>
      <c r="FY97" s="326"/>
      <c r="FZ97" s="326"/>
      <c r="GA97" s="326"/>
      <c r="GB97" s="326"/>
      <c r="GC97" s="326"/>
      <c r="GD97" s="326"/>
      <c r="GE97" s="326"/>
      <c r="GF97" s="326"/>
      <c r="GG97" s="326"/>
      <c r="GH97" s="326"/>
      <c r="GI97" s="326"/>
      <c r="GJ97" s="326"/>
      <c r="GK97" s="326"/>
      <c r="GL97" s="326"/>
      <c r="GM97" s="326"/>
      <c r="GN97" s="326"/>
      <c r="GO97" s="326"/>
      <c r="GP97" s="326"/>
      <c r="GQ97" s="326"/>
      <c r="GR97" s="326"/>
      <c r="GS97" s="326"/>
      <c r="GT97" s="326"/>
      <c r="GU97" s="326"/>
      <c r="GV97" s="326"/>
      <c r="GW97" s="326"/>
      <c r="GX97" s="326"/>
      <c r="GY97" s="326"/>
      <c r="GZ97" s="326"/>
      <c r="HA97" s="326"/>
      <c r="HB97" s="326"/>
      <c r="HC97" s="326"/>
      <c r="HD97" s="326"/>
      <c r="HE97" s="326"/>
      <c r="HF97" s="326"/>
      <c r="HG97" s="326"/>
      <c r="HH97" s="326"/>
      <c r="HI97" s="326"/>
      <c r="HJ97" s="326"/>
      <c r="HK97" s="326"/>
      <c r="HL97" s="326"/>
      <c r="HM97" s="326"/>
      <c r="HN97" s="326"/>
      <c r="HO97" s="326"/>
      <c r="HP97" s="326"/>
      <c r="HQ97" s="326"/>
      <c r="HR97" s="326"/>
      <c r="HS97" s="326"/>
      <c r="HT97" s="326"/>
      <c r="HU97" s="326"/>
      <c r="HV97" s="326"/>
      <c r="HW97" s="326"/>
      <c r="HX97" s="326"/>
      <c r="HY97" s="326"/>
      <c r="HZ97" s="326"/>
      <c r="IA97" s="326"/>
      <c r="IB97" s="326"/>
      <c r="IC97" s="326"/>
      <c r="ID97" s="326"/>
      <c r="IE97" s="326"/>
      <c r="IF97" s="326"/>
      <c r="IG97" s="326"/>
      <c r="IH97" s="326"/>
      <c r="II97" s="326"/>
      <c r="IJ97" s="326"/>
      <c r="IK97" s="326"/>
      <c r="IL97" s="326"/>
      <c r="IM97" s="326"/>
      <c r="IN97" s="326"/>
      <c r="IO97" s="326"/>
      <c r="IP97" s="326"/>
      <c r="IQ97" s="326"/>
      <c r="IR97" s="326"/>
      <c r="IS97" s="326"/>
      <c r="IT97" s="326"/>
      <c r="IU97" s="326"/>
      <c r="IV97" s="326"/>
    </row>
    <row r="98" spans="1:256">
      <c r="A98" s="321"/>
      <c r="B98" s="321"/>
      <c r="C98" s="321"/>
      <c r="D98" s="321"/>
      <c r="E98" s="327"/>
      <c r="F98" s="328"/>
      <c r="G98" s="271"/>
      <c r="H98" s="271"/>
      <c r="I98" s="329"/>
      <c r="J98" s="321"/>
      <c r="K98" s="271"/>
      <c r="L98" s="271"/>
      <c r="M98" s="329"/>
      <c r="N98" s="321"/>
      <c r="O98" s="321"/>
      <c r="P98" s="321"/>
      <c r="Q98" s="321"/>
      <c r="R98" s="321"/>
      <c r="S98" s="321"/>
      <c r="T98" s="321"/>
      <c r="U98" s="321"/>
      <c r="V98" s="321"/>
      <c r="W98" s="321"/>
      <c r="X98" s="321"/>
      <c r="Y98" s="321"/>
      <c r="Z98" s="321"/>
      <c r="AA98" s="321"/>
      <c r="AB98" s="321"/>
      <c r="AC98" s="321"/>
      <c r="AD98" s="321"/>
      <c r="AE98" s="321"/>
      <c r="AF98" s="321"/>
      <c r="AG98" s="321"/>
      <c r="AH98" s="321"/>
      <c r="AI98" s="321"/>
      <c r="AJ98" s="321"/>
      <c r="AK98" s="321"/>
      <c r="AL98" s="321"/>
      <c r="AM98" s="321"/>
      <c r="AN98" s="321"/>
      <c r="AO98" s="321"/>
      <c r="AP98" s="321"/>
      <c r="AQ98" s="321"/>
      <c r="AR98" s="321"/>
      <c r="AS98" s="321"/>
      <c r="AT98" s="321"/>
      <c r="AU98" s="321"/>
      <c r="AV98" s="321"/>
      <c r="AW98" s="321"/>
      <c r="AX98" s="321"/>
      <c r="AY98" s="321"/>
      <c r="AZ98" s="321"/>
      <c r="BA98" s="321"/>
      <c r="BB98" s="321"/>
      <c r="BC98" s="321"/>
      <c r="BD98" s="321"/>
      <c r="BE98" s="321"/>
      <c r="BF98" s="321"/>
      <c r="BG98" s="321"/>
      <c r="BH98" s="321"/>
      <c r="BI98" s="321"/>
      <c r="BJ98" s="321"/>
      <c r="BK98" s="321"/>
      <c r="BL98" s="321"/>
      <c r="BM98" s="321"/>
      <c r="BN98" s="321"/>
      <c r="BO98" s="321"/>
      <c r="BP98" s="321"/>
      <c r="BQ98" s="321"/>
      <c r="BR98" s="321"/>
      <c r="BS98" s="321"/>
      <c r="BT98" s="321"/>
      <c r="BU98" s="321"/>
      <c r="BV98" s="321"/>
      <c r="BW98" s="321"/>
      <c r="BX98" s="321"/>
      <c r="BY98" s="321"/>
      <c r="BZ98" s="321"/>
      <c r="CA98" s="321"/>
      <c r="CB98" s="321"/>
      <c r="CC98" s="321"/>
      <c r="CD98" s="321"/>
      <c r="CE98" s="321"/>
      <c r="CF98" s="321"/>
      <c r="CG98" s="321"/>
      <c r="CH98" s="321"/>
      <c r="CI98" s="321"/>
      <c r="CJ98" s="321"/>
      <c r="CK98" s="321"/>
      <c r="CL98" s="321"/>
      <c r="CM98" s="321"/>
      <c r="CN98" s="321"/>
      <c r="CO98" s="321"/>
      <c r="CP98" s="321"/>
      <c r="CQ98" s="321"/>
      <c r="CR98" s="321"/>
      <c r="CS98" s="321"/>
      <c r="CT98" s="321"/>
      <c r="CU98" s="321"/>
      <c r="CV98" s="321"/>
      <c r="CW98" s="321"/>
      <c r="CX98" s="321"/>
      <c r="CY98" s="321"/>
      <c r="CZ98" s="321"/>
      <c r="DA98" s="321"/>
      <c r="DB98" s="321"/>
      <c r="DC98" s="321"/>
      <c r="DD98" s="321"/>
      <c r="DE98" s="321"/>
      <c r="DF98" s="321"/>
      <c r="DG98" s="321"/>
      <c r="DH98" s="321"/>
      <c r="DI98" s="321"/>
      <c r="DJ98" s="321"/>
      <c r="DK98" s="321"/>
      <c r="DL98" s="321"/>
      <c r="DM98" s="321"/>
      <c r="DN98" s="321"/>
      <c r="DO98" s="321"/>
      <c r="DP98" s="321"/>
      <c r="DQ98" s="321"/>
      <c r="DR98" s="321"/>
      <c r="DS98" s="321"/>
      <c r="DT98" s="321"/>
      <c r="DU98" s="321"/>
      <c r="DV98" s="321"/>
      <c r="DW98" s="321"/>
      <c r="DX98" s="321"/>
      <c r="DY98" s="321"/>
      <c r="DZ98" s="321"/>
      <c r="EA98" s="321"/>
      <c r="EB98" s="321"/>
      <c r="EC98" s="321"/>
      <c r="ED98" s="321"/>
      <c r="EE98" s="321"/>
      <c r="EF98" s="321"/>
      <c r="EG98" s="321"/>
      <c r="EH98" s="321"/>
      <c r="EI98" s="321"/>
      <c r="EJ98" s="321"/>
      <c r="EK98" s="321"/>
      <c r="EL98" s="321"/>
      <c r="EM98" s="321"/>
      <c r="EN98" s="321"/>
      <c r="EO98" s="321"/>
      <c r="EP98" s="321"/>
      <c r="EQ98" s="321"/>
      <c r="ER98" s="321"/>
      <c r="ES98" s="321"/>
      <c r="ET98" s="321"/>
      <c r="EU98" s="321"/>
      <c r="EV98" s="321"/>
      <c r="EW98" s="321"/>
      <c r="EX98" s="321"/>
      <c r="EY98" s="321"/>
      <c r="EZ98" s="321"/>
      <c r="FA98" s="321"/>
      <c r="FB98" s="321"/>
      <c r="FC98" s="321"/>
      <c r="FD98" s="321"/>
      <c r="FE98" s="321"/>
      <c r="FF98" s="321"/>
      <c r="FG98" s="321"/>
      <c r="FH98" s="321"/>
      <c r="FI98" s="321"/>
      <c r="FJ98" s="321"/>
      <c r="FK98" s="321"/>
      <c r="FL98" s="321"/>
      <c r="FM98" s="321"/>
      <c r="FN98" s="321"/>
      <c r="FO98" s="321"/>
      <c r="FP98" s="321"/>
      <c r="FQ98" s="321"/>
      <c r="FR98" s="321"/>
      <c r="FS98" s="321"/>
      <c r="FT98" s="321"/>
      <c r="FU98" s="321"/>
      <c r="FV98" s="321"/>
      <c r="FW98" s="321"/>
      <c r="FX98" s="321"/>
      <c r="FY98" s="321"/>
      <c r="FZ98" s="321"/>
      <c r="GA98" s="321"/>
      <c r="GB98" s="321"/>
      <c r="GC98" s="321"/>
      <c r="GD98" s="321"/>
      <c r="GE98" s="321"/>
      <c r="GF98" s="321"/>
      <c r="GG98" s="321"/>
      <c r="GH98" s="321"/>
      <c r="GI98" s="321"/>
      <c r="GJ98" s="321"/>
      <c r="GK98" s="321"/>
      <c r="GL98" s="321"/>
      <c r="GM98" s="321"/>
      <c r="GN98" s="321"/>
      <c r="GO98" s="321"/>
      <c r="GP98" s="321"/>
      <c r="GQ98" s="321"/>
      <c r="GR98" s="321"/>
      <c r="GS98" s="321"/>
      <c r="GT98" s="321"/>
      <c r="GU98" s="321"/>
      <c r="GV98" s="321"/>
      <c r="GW98" s="321"/>
      <c r="GX98" s="321"/>
      <c r="GY98" s="321"/>
      <c r="GZ98" s="321"/>
      <c r="HA98" s="321"/>
      <c r="HB98" s="321"/>
      <c r="HC98" s="321"/>
      <c r="HD98" s="321"/>
      <c r="HE98" s="321"/>
      <c r="HF98" s="321"/>
      <c r="HG98" s="321"/>
      <c r="HH98" s="321"/>
      <c r="HI98" s="321"/>
      <c r="HJ98" s="321"/>
      <c r="HK98" s="321"/>
      <c r="HL98" s="321"/>
      <c r="HM98" s="321"/>
      <c r="HN98" s="321"/>
      <c r="HO98" s="321"/>
      <c r="HP98" s="321"/>
      <c r="HQ98" s="321"/>
      <c r="HR98" s="321"/>
      <c r="HS98" s="321"/>
      <c r="HT98" s="321"/>
      <c r="HU98" s="321"/>
      <c r="HV98" s="321"/>
      <c r="HW98" s="321"/>
      <c r="HX98" s="321"/>
      <c r="HY98" s="321"/>
      <c r="HZ98" s="321"/>
      <c r="IA98" s="321"/>
      <c r="IB98" s="321"/>
      <c r="IC98" s="321"/>
      <c r="ID98" s="321"/>
      <c r="IE98" s="321"/>
      <c r="IF98" s="321"/>
      <c r="IG98" s="321"/>
      <c r="IH98" s="321"/>
      <c r="II98" s="321"/>
      <c r="IJ98" s="321"/>
      <c r="IK98" s="321"/>
      <c r="IL98" s="321"/>
      <c r="IM98" s="321"/>
      <c r="IN98" s="321"/>
      <c r="IO98" s="321"/>
      <c r="IP98" s="321"/>
      <c r="IQ98" s="321"/>
      <c r="IR98" s="321"/>
      <c r="IS98" s="321"/>
      <c r="IT98" s="321"/>
      <c r="IU98" s="321"/>
      <c r="IV98" s="321"/>
    </row>
    <row r="100" spans="1:256" s="321" customFormat="1" ht="15.75">
      <c r="E100" s="328"/>
      <c r="F100" s="328"/>
      <c r="G100" s="329"/>
      <c r="H100" s="271"/>
      <c r="I100" s="271"/>
      <c r="J100" s="271"/>
      <c r="K100" s="271"/>
      <c r="L100" s="271"/>
      <c r="M100" s="271"/>
    </row>
    <row r="101" spans="1:256" s="321" customFormat="1" ht="15.75">
      <c r="E101" s="328"/>
      <c r="F101" s="328"/>
      <c r="G101" s="329"/>
      <c r="H101" s="330"/>
      <c r="I101" s="271"/>
      <c r="J101" s="330"/>
      <c r="K101" s="271"/>
      <c r="L101" s="330"/>
      <c r="M101" s="330"/>
    </row>
    <row r="102" spans="1:256" s="321" customFormat="1" ht="15.75">
      <c r="E102" s="328"/>
      <c r="F102" s="328"/>
      <c r="G102" s="329"/>
      <c r="H102" s="271"/>
      <c r="I102" s="271"/>
      <c r="J102" s="271"/>
      <c r="K102" s="271"/>
      <c r="L102" s="271"/>
      <c r="M102" s="271"/>
    </row>
    <row r="103" spans="1:256" s="321" customFormat="1" ht="15.75">
      <c r="E103" s="328"/>
      <c r="F103" s="328"/>
      <c r="G103" s="329"/>
      <c r="H103" s="271"/>
      <c r="I103" s="271"/>
      <c r="J103" s="271"/>
      <c r="K103" s="271"/>
      <c r="L103" s="271"/>
      <c r="M103" s="271"/>
    </row>
    <row r="104" spans="1:256" s="321" customFormat="1" ht="15.75">
      <c r="E104" s="328"/>
      <c r="F104" s="328"/>
      <c r="G104" s="329"/>
      <c r="H104" s="271"/>
      <c r="I104" s="271"/>
      <c r="J104" s="271"/>
      <c r="K104" s="271"/>
      <c r="L104" s="271"/>
      <c r="M104" s="271"/>
    </row>
    <row r="105" spans="1:256" s="289" customFormat="1" ht="15.75">
      <c r="A105" s="321"/>
      <c r="B105" s="321"/>
      <c r="C105" s="321"/>
      <c r="D105" s="321"/>
      <c r="E105" s="328"/>
      <c r="F105" s="328"/>
      <c r="G105" s="329"/>
      <c r="H105" s="321"/>
      <c r="I105" s="271"/>
      <c r="J105" s="271"/>
      <c r="K105" s="271"/>
      <c r="L105" s="271"/>
      <c r="M105" s="271"/>
    </row>
    <row r="106" spans="1:256" s="321" customFormat="1" ht="15.75">
      <c r="E106" s="328"/>
      <c r="F106" s="328"/>
      <c r="G106" s="329"/>
      <c r="I106" s="271"/>
      <c r="J106" s="271"/>
      <c r="K106" s="271"/>
      <c r="L106" s="271"/>
      <c r="M106" s="331"/>
    </row>
    <row r="107" spans="1:256" s="321" customFormat="1" ht="15.75">
      <c r="E107" s="328"/>
      <c r="F107" s="328"/>
      <c r="G107" s="271"/>
      <c r="H107" s="271"/>
      <c r="I107" s="271"/>
      <c r="J107" s="271"/>
      <c r="K107" s="329"/>
      <c r="M107" s="331"/>
    </row>
    <row r="108" spans="1:256" s="321" customFormat="1" ht="15.75">
      <c r="B108" s="256"/>
      <c r="E108" s="328"/>
      <c r="F108" s="328"/>
      <c r="G108" s="271"/>
      <c r="H108" s="271"/>
      <c r="I108" s="329"/>
      <c r="K108" s="271"/>
      <c r="L108" s="271"/>
      <c r="M108" s="331"/>
    </row>
    <row r="109" spans="1:256" s="321" customFormat="1" ht="15.75">
      <c r="E109" s="328"/>
      <c r="F109" s="328"/>
      <c r="G109" s="329"/>
      <c r="H109" s="271"/>
      <c r="I109" s="329"/>
      <c r="K109" s="271"/>
      <c r="L109" s="271"/>
      <c r="M109" s="329"/>
    </row>
    <row r="110" spans="1:256" s="321" customFormat="1" ht="15.75">
      <c r="E110" s="328"/>
      <c r="F110" s="328"/>
      <c r="G110" s="329"/>
      <c r="H110" s="271"/>
      <c r="I110" s="271"/>
      <c r="J110" s="271"/>
      <c r="K110" s="271"/>
      <c r="L110" s="271"/>
      <c r="M110" s="271"/>
    </row>
    <row r="111" spans="1:256" s="289" customFormat="1" ht="15.75">
      <c r="A111" s="321"/>
      <c r="B111" s="321"/>
      <c r="C111" s="321"/>
      <c r="D111" s="321"/>
      <c r="E111" s="328"/>
      <c r="F111" s="328"/>
      <c r="G111" s="329"/>
      <c r="H111" s="321"/>
      <c r="I111" s="271"/>
      <c r="J111" s="271"/>
      <c r="K111" s="271"/>
      <c r="L111" s="271"/>
      <c r="M111" s="271"/>
    </row>
    <row r="112" spans="1:256" s="321" customFormat="1" ht="15.75">
      <c r="E112" s="328"/>
      <c r="F112" s="328"/>
      <c r="G112" s="329"/>
      <c r="I112" s="271"/>
      <c r="J112" s="271"/>
      <c r="K112" s="271"/>
      <c r="L112" s="271"/>
      <c r="M112" s="331"/>
    </row>
    <row r="113" spans="1:13" s="321" customFormat="1" ht="15.75">
      <c r="E113" s="328"/>
      <c r="F113" s="328"/>
      <c r="G113" s="271"/>
      <c r="H113" s="271"/>
      <c r="I113" s="271"/>
      <c r="J113" s="271"/>
      <c r="K113" s="329"/>
      <c r="M113" s="331"/>
    </row>
    <row r="114" spans="1:13" s="321" customFormat="1" ht="15.75">
      <c r="B114" s="256"/>
      <c r="E114" s="328"/>
      <c r="F114" s="328"/>
      <c r="G114" s="271"/>
      <c r="H114" s="271"/>
      <c r="I114" s="329"/>
      <c r="K114" s="271"/>
      <c r="L114" s="271"/>
      <c r="M114" s="331"/>
    </row>
    <row r="115" spans="1:13" s="321" customFormat="1" ht="15.75">
      <c r="E115" s="328"/>
      <c r="F115" s="328"/>
      <c r="G115" s="329"/>
      <c r="H115" s="271"/>
      <c r="I115" s="329"/>
      <c r="K115" s="271"/>
      <c r="L115" s="271"/>
      <c r="M115" s="329"/>
    </row>
    <row r="116" spans="1:13" s="321" customFormat="1" ht="15.75">
      <c r="E116" s="328"/>
      <c r="F116" s="328"/>
      <c r="G116" s="329"/>
      <c r="H116" s="271"/>
      <c r="I116" s="271"/>
      <c r="J116" s="271"/>
      <c r="K116" s="271"/>
      <c r="L116" s="271"/>
      <c r="M116" s="271"/>
    </row>
    <row r="117" spans="1:13" s="321" customFormat="1" ht="15.75">
      <c r="D117" s="256"/>
      <c r="E117" s="328"/>
      <c r="F117" s="328"/>
      <c r="G117" s="329"/>
      <c r="I117" s="271"/>
      <c r="J117" s="271"/>
      <c r="K117" s="271"/>
      <c r="L117" s="271"/>
      <c r="M117" s="271"/>
    </row>
    <row r="118" spans="1:13" s="321" customFormat="1" ht="15.75">
      <c r="E118" s="328"/>
      <c r="F118" s="328"/>
      <c r="G118" s="329"/>
      <c r="I118" s="271"/>
      <c r="J118" s="271"/>
      <c r="K118" s="271"/>
      <c r="L118" s="271"/>
      <c r="M118" s="331"/>
    </row>
    <row r="119" spans="1:13" s="321" customFormat="1" ht="15.75">
      <c r="E119" s="328"/>
      <c r="F119" s="328"/>
      <c r="G119" s="329"/>
      <c r="H119" s="331"/>
      <c r="I119" s="329"/>
      <c r="K119" s="271"/>
      <c r="L119" s="271"/>
      <c r="M119" s="331"/>
    </row>
    <row r="120" spans="1:13" s="321" customFormat="1" ht="15.75">
      <c r="B120" s="256"/>
      <c r="E120" s="328"/>
      <c r="F120" s="328"/>
      <c r="G120" s="329"/>
      <c r="H120" s="331"/>
      <c r="I120" s="329"/>
      <c r="K120" s="271"/>
      <c r="L120" s="271"/>
      <c r="M120" s="332"/>
    </row>
    <row r="121" spans="1:13" s="321" customFormat="1" ht="15.75">
      <c r="E121" s="328"/>
      <c r="F121" s="328"/>
      <c r="G121" s="329"/>
      <c r="H121" s="271"/>
      <c r="I121" s="271"/>
      <c r="J121" s="271"/>
      <c r="K121" s="271"/>
      <c r="L121" s="271"/>
      <c r="M121" s="271"/>
    </row>
    <row r="122" spans="1:13" s="321" customFormat="1" ht="15.75">
      <c r="B122" s="256"/>
      <c r="C122" s="333"/>
      <c r="E122" s="328"/>
      <c r="F122" s="328"/>
      <c r="G122" s="329"/>
      <c r="I122" s="271"/>
      <c r="K122" s="271"/>
      <c r="M122" s="331"/>
    </row>
    <row r="123" spans="1:13" s="321" customFormat="1" ht="15.75">
      <c r="E123" s="328"/>
      <c r="F123" s="328"/>
      <c r="G123" s="329"/>
      <c r="H123" s="271"/>
      <c r="I123" s="271"/>
      <c r="J123" s="271"/>
      <c r="K123" s="271"/>
      <c r="L123" s="271"/>
      <c r="M123" s="271"/>
    </row>
    <row r="124" spans="1:13">
      <c r="A124" s="258"/>
      <c r="B124" s="258"/>
      <c r="C124" s="258"/>
      <c r="D124" s="258"/>
      <c r="E124" s="258"/>
      <c r="F124" s="258"/>
      <c r="G124" s="258"/>
      <c r="H124" s="258"/>
      <c r="I124" s="258"/>
      <c r="J124" s="258"/>
      <c r="K124" s="258"/>
      <c r="L124" s="258"/>
      <c r="M124" s="258"/>
    </row>
    <row r="125" spans="1:13" s="321" customFormat="1" ht="15.75">
      <c r="B125" s="256"/>
      <c r="C125" s="333"/>
      <c r="E125" s="328"/>
      <c r="F125" s="328"/>
      <c r="G125" s="329"/>
      <c r="I125" s="271"/>
      <c r="K125" s="271"/>
      <c r="M125" s="331"/>
    </row>
    <row r="126" spans="1:13" s="321" customFormat="1" ht="15.75">
      <c r="E126" s="328"/>
      <c r="F126" s="328"/>
      <c r="G126" s="329"/>
      <c r="H126" s="271"/>
      <c r="I126" s="271"/>
      <c r="J126" s="271"/>
      <c r="K126" s="271"/>
      <c r="L126" s="271"/>
      <c r="M126" s="271"/>
    </row>
    <row r="127" spans="1:13" s="321" customFormat="1" ht="15.75">
      <c r="B127" s="256"/>
      <c r="C127" s="333"/>
      <c r="E127" s="328"/>
      <c r="F127" s="328"/>
      <c r="G127" s="329"/>
      <c r="I127" s="271"/>
      <c r="K127" s="271"/>
      <c r="M127" s="331"/>
    </row>
    <row r="128" spans="1:13" s="321" customFormat="1" ht="15.75">
      <c r="E128" s="328"/>
      <c r="F128" s="328"/>
      <c r="G128" s="329"/>
      <c r="H128" s="271"/>
      <c r="I128" s="271"/>
      <c r="J128" s="271"/>
      <c r="K128" s="271"/>
      <c r="L128" s="271"/>
      <c r="M128" s="271"/>
    </row>
    <row r="129" spans="1:13" s="321" customFormat="1" ht="15.75">
      <c r="D129" s="256"/>
      <c r="E129" s="328"/>
      <c r="F129" s="328"/>
      <c r="G129" s="329"/>
      <c r="I129" s="271"/>
      <c r="J129" s="271"/>
      <c r="K129" s="271"/>
      <c r="L129" s="271"/>
      <c r="M129" s="271"/>
    </row>
    <row r="130" spans="1:13" s="321" customFormat="1" ht="15.75">
      <c r="E130" s="328"/>
      <c r="F130" s="328"/>
      <c r="G130" s="329"/>
      <c r="I130" s="271"/>
      <c r="J130" s="271"/>
      <c r="K130" s="271"/>
      <c r="L130" s="271"/>
      <c r="M130" s="331"/>
    </row>
    <row r="131" spans="1:13" s="321" customFormat="1" ht="15.75">
      <c r="E131" s="328"/>
      <c r="F131" s="328"/>
      <c r="G131" s="329"/>
      <c r="H131" s="331"/>
      <c r="I131" s="329"/>
      <c r="K131" s="271"/>
      <c r="L131" s="271"/>
      <c r="M131" s="331"/>
    </row>
    <row r="132" spans="1:13" s="321" customFormat="1" ht="15.75">
      <c r="B132" s="256"/>
      <c r="E132" s="328"/>
      <c r="F132" s="328"/>
      <c r="G132" s="329"/>
      <c r="H132" s="331"/>
      <c r="I132" s="329"/>
      <c r="K132" s="271"/>
      <c r="L132" s="271"/>
      <c r="M132" s="331"/>
    </row>
    <row r="133" spans="1:13" s="321" customFormat="1" ht="15.75">
      <c r="E133" s="328"/>
      <c r="F133" s="328"/>
      <c r="G133" s="329"/>
      <c r="H133" s="271"/>
      <c r="I133" s="271"/>
      <c r="J133" s="271"/>
      <c r="K133" s="271"/>
      <c r="L133" s="271"/>
      <c r="M133" s="271"/>
    </row>
    <row r="134" spans="1:13">
      <c r="A134" s="321"/>
      <c r="B134" s="321"/>
      <c r="C134" s="321"/>
      <c r="D134" s="321"/>
      <c r="E134" s="328"/>
      <c r="F134" s="328"/>
      <c r="G134" s="329"/>
      <c r="H134" s="321"/>
      <c r="I134" s="271"/>
      <c r="J134" s="271"/>
      <c r="K134" s="271"/>
      <c r="L134" s="271"/>
      <c r="M134" s="271"/>
    </row>
    <row r="135" spans="1:13">
      <c r="A135" s="321"/>
      <c r="B135" s="321"/>
      <c r="C135" s="321"/>
      <c r="D135" s="321"/>
      <c r="E135" s="328"/>
      <c r="F135" s="328"/>
      <c r="G135" s="329"/>
      <c r="H135" s="321"/>
      <c r="I135" s="271"/>
      <c r="J135" s="271"/>
      <c r="K135" s="271"/>
      <c r="L135" s="271"/>
      <c r="M135" s="331"/>
    </row>
    <row r="136" spans="1:13" s="321" customFormat="1" ht="15.75">
      <c r="E136" s="328"/>
      <c r="F136" s="328"/>
      <c r="G136" s="271"/>
      <c r="H136" s="271"/>
      <c r="I136" s="271"/>
      <c r="J136" s="271"/>
      <c r="K136" s="329"/>
      <c r="M136" s="331"/>
    </row>
    <row r="137" spans="1:13" s="321" customFormat="1" ht="15.75">
      <c r="E137" s="328"/>
      <c r="F137" s="328"/>
      <c r="G137" s="329"/>
      <c r="H137" s="331"/>
      <c r="I137" s="329"/>
      <c r="K137" s="271"/>
      <c r="L137" s="271"/>
      <c r="M137" s="331"/>
    </row>
    <row r="138" spans="1:13" s="321" customFormat="1" ht="15.75">
      <c r="B138" s="256"/>
      <c r="E138" s="328"/>
      <c r="F138" s="328"/>
      <c r="G138" s="329"/>
      <c r="H138" s="331"/>
      <c r="I138" s="329"/>
      <c r="K138" s="271"/>
      <c r="L138" s="271"/>
      <c r="M138" s="331"/>
    </row>
    <row r="139" spans="1:13" s="321" customFormat="1" ht="15.75">
      <c r="E139" s="328"/>
      <c r="F139" s="328"/>
      <c r="G139" s="329"/>
      <c r="H139" s="331"/>
      <c r="I139" s="329"/>
      <c r="K139" s="271"/>
      <c r="L139" s="271"/>
      <c r="M139" s="331"/>
    </row>
    <row r="140" spans="1:13" s="321" customFormat="1" ht="15.75">
      <c r="E140" s="328"/>
      <c r="F140" s="328"/>
      <c r="G140" s="329"/>
      <c r="H140" s="271"/>
      <c r="I140" s="271"/>
      <c r="J140" s="271"/>
      <c r="K140" s="271"/>
      <c r="L140" s="271"/>
      <c r="M140" s="271"/>
    </row>
    <row r="141" spans="1:13">
      <c r="A141" s="321"/>
      <c r="B141" s="321"/>
      <c r="C141" s="333"/>
      <c r="D141" s="321"/>
      <c r="E141" s="328"/>
      <c r="F141" s="328"/>
      <c r="G141" s="329"/>
      <c r="H141" s="321"/>
      <c r="I141" s="271"/>
      <c r="J141" s="271"/>
      <c r="K141" s="271"/>
      <c r="L141" s="271"/>
      <c r="M141" s="271"/>
    </row>
    <row r="142" spans="1:13">
      <c r="A142" s="321"/>
      <c r="B142" s="321"/>
      <c r="C142" s="321"/>
      <c r="D142" s="321"/>
      <c r="E142" s="328"/>
      <c r="F142" s="328"/>
      <c r="G142" s="329"/>
      <c r="H142" s="321"/>
      <c r="I142" s="271"/>
      <c r="J142" s="271"/>
      <c r="K142" s="271"/>
      <c r="L142" s="271"/>
      <c r="M142" s="331"/>
    </row>
    <row r="143" spans="1:13" s="321" customFormat="1" ht="15.75">
      <c r="E143" s="328"/>
      <c r="F143" s="328"/>
      <c r="G143" s="271"/>
      <c r="H143" s="271"/>
      <c r="I143" s="271"/>
      <c r="J143" s="271"/>
      <c r="K143" s="329"/>
      <c r="M143" s="331"/>
    </row>
    <row r="144" spans="1:13" s="321" customFormat="1" ht="15.75">
      <c r="E144" s="328"/>
      <c r="F144" s="328"/>
      <c r="G144" s="329"/>
      <c r="H144" s="331"/>
      <c r="I144" s="329"/>
      <c r="K144" s="271"/>
      <c r="L144" s="271"/>
      <c r="M144" s="331"/>
    </row>
    <row r="145" spans="1:13" s="321" customFormat="1" ht="15.75">
      <c r="B145" s="256"/>
      <c r="E145" s="328"/>
      <c r="F145" s="328"/>
      <c r="G145" s="329"/>
      <c r="H145" s="331"/>
      <c r="I145" s="329"/>
      <c r="K145" s="271"/>
      <c r="L145" s="271"/>
      <c r="M145" s="331"/>
    </row>
    <row r="146" spans="1:13" s="321" customFormat="1" ht="15.75">
      <c r="E146" s="328"/>
      <c r="F146" s="328"/>
      <c r="G146" s="329"/>
      <c r="H146" s="331"/>
      <c r="I146" s="329"/>
      <c r="K146" s="271"/>
      <c r="L146" s="271"/>
      <c r="M146" s="331"/>
    </row>
    <row r="147" spans="1:13" s="321" customFormat="1" ht="15.75">
      <c r="E147" s="328"/>
      <c r="F147" s="328"/>
      <c r="G147" s="329"/>
      <c r="H147" s="271"/>
      <c r="I147" s="271"/>
      <c r="J147" s="271"/>
      <c r="K147" s="271"/>
      <c r="L147" s="271"/>
      <c r="M147" s="271"/>
    </row>
    <row r="148" spans="1:13">
      <c r="A148" s="321"/>
      <c r="B148" s="321"/>
      <c r="C148" s="333"/>
      <c r="D148" s="321"/>
      <c r="E148" s="328"/>
      <c r="F148" s="328"/>
      <c r="G148" s="329"/>
      <c r="H148" s="321"/>
      <c r="I148" s="271"/>
      <c r="J148" s="271"/>
      <c r="K148" s="271"/>
      <c r="L148" s="271"/>
      <c r="M148" s="271"/>
    </row>
    <row r="149" spans="1:13">
      <c r="A149" s="321"/>
      <c r="B149" s="321"/>
      <c r="C149" s="321"/>
      <c r="D149" s="321"/>
      <c r="E149" s="328"/>
      <c r="F149" s="328"/>
      <c r="G149" s="329"/>
      <c r="H149" s="321"/>
      <c r="I149" s="271"/>
      <c r="J149" s="271"/>
      <c r="K149" s="271"/>
      <c r="L149" s="271"/>
      <c r="M149" s="331"/>
    </row>
    <row r="150" spans="1:13" s="321" customFormat="1" ht="15.75">
      <c r="E150" s="328"/>
      <c r="F150" s="328"/>
      <c r="G150" s="271"/>
      <c r="H150" s="271"/>
      <c r="I150" s="271"/>
      <c r="J150" s="271"/>
      <c r="K150" s="329"/>
      <c r="M150" s="331"/>
    </row>
    <row r="151" spans="1:13" s="321" customFormat="1" ht="15.75">
      <c r="E151" s="328"/>
      <c r="F151" s="328"/>
      <c r="G151" s="329"/>
      <c r="H151" s="331"/>
      <c r="I151" s="329"/>
      <c r="K151" s="271"/>
      <c r="L151" s="271"/>
      <c r="M151" s="331"/>
    </row>
    <row r="152" spans="1:13" s="321" customFormat="1" ht="15.75">
      <c r="B152" s="256"/>
      <c r="E152" s="328"/>
      <c r="F152" s="328"/>
      <c r="G152" s="329"/>
      <c r="H152" s="331"/>
      <c r="I152" s="329"/>
      <c r="K152" s="271"/>
      <c r="L152" s="271"/>
      <c r="M152" s="331"/>
    </row>
    <row r="153" spans="1:13" s="321" customFormat="1" ht="15.75">
      <c r="E153" s="328"/>
      <c r="F153" s="328"/>
      <c r="G153" s="329"/>
      <c r="H153" s="331"/>
      <c r="I153" s="329"/>
      <c r="K153" s="271"/>
      <c r="L153" s="271"/>
      <c r="M153" s="331"/>
    </row>
    <row r="154" spans="1:13" s="321" customFormat="1" ht="15.75">
      <c r="E154" s="328"/>
      <c r="F154" s="328"/>
      <c r="G154" s="329"/>
      <c r="H154" s="271"/>
      <c r="I154" s="271"/>
      <c r="J154" s="271"/>
      <c r="K154" s="271"/>
      <c r="L154" s="271"/>
      <c r="M154" s="271"/>
    </row>
    <row r="155" spans="1:13">
      <c r="A155" s="321"/>
      <c r="B155" s="321"/>
      <c r="C155" s="333"/>
      <c r="D155" s="321"/>
      <c r="E155" s="328"/>
      <c r="F155" s="328"/>
      <c r="G155" s="329"/>
      <c r="H155" s="321"/>
      <c r="I155" s="271"/>
      <c r="J155" s="271"/>
      <c r="K155" s="271"/>
      <c r="L155" s="271"/>
      <c r="M155" s="271"/>
    </row>
    <row r="156" spans="1:13">
      <c r="A156" s="321"/>
      <c r="B156" s="321"/>
      <c r="C156" s="321"/>
      <c r="D156" s="321"/>
      <c r="E156" s="328"/>
      <c r="F156" s="328"/>
      <c r="G156" s="329"/>
      <c r="H156" s="321"/>
      <c r="I156" s="271"/>
      <c r="J156" s="271"/>
      <c r="K156" s="271"/>
      <c r="L156" s="271"/>
      <c r="M156" s="331"/>
    </row>
    <row r="157" spans="1:13">
      <c r="A157" s="321"/>
      <c r="B157" s="321"/>
      <c r="C157" s="321"/>
      <c r="D157" s="321"/>
      <c r="E157" s="327"/>
      <c r="F157" s="328"/>
      <c r="G157" s="271"/>
      <c r="H157" s="271"/>
      <c r="I157" s="271"/>
      <c r="J157" s="271"/>
      <c r="K157" s="329"/>
      <c r="L157" s="321"/>
      <c r="M157" s="331"/>
    </row>
    <row r="158" spans="1:13">
      <c r="A158" s="321"/>
      <c r="B158" s="321"/>
      <c r="C158" s="321"/>
      <c r="D158" s="321"/>
      <c r="E158" s="328"/>
      <c r="F158" s="328"/>
      <c r="G158" s="329"/>
      <c r="H158" s="331"/>
      <c r="I158" s="325"/>
      <c r="J158" s="321"/>
      <c r="K158" s="271"/>
      <c r="L158" s="271"/>
      <c r="M158" s="331"/>
    </row>
    <row r="159" spans="1:13">
      <c r="A159" s="258"/>
      <c r="B159" s="258"/>
      <c r="C159" s="258"/>
      <c r="D159" s="258"/>
      <c r="E159" s="258"/>
      <c r="F159" s="258"/>
      <c r="G159" s="258"/>
      <c r="H159" s="258"/>
      <c r="I159" s="258"/>
      <c r="J159" s="258"/>
      <c r="K159" s="258"/>
      <c r="L159" s="258"/>
      <c r="M159" s="258"/>
    </row>
    <row r="160" spans="1:13">
      <c r="A160" s="321"/>
      <c r="B160" s="321"/>
      <c r="C160" s="321"/>
      <c r="D160" s="321"/>
      <c r="E160" s="328"/>
      <c r="F160" s="328"/>
      <c r="G160" s="329"/>
      <c r="H160" s="331"/>
      <c r="I160" s="325"/>
      <c r="J160" s="321"/>
      <c r="K160" s="271"/>
      <c r="L160" s="271"/>
      <c r="M160" s="331"/>
    </row>
    <row r="161" spans="1:13">
      <c r="A161" s="321"/>
      <c r="B161" s="321"/>
      <c r="C161" s="321"/>
      <c r="D161" s="321"/>
      <c r="E161" s="327"/>
      <c r="F161" s="328"/>
      <c r="G161" s="329"/>
      <c r="H161" s="331"/>
      <c r="I161" s="325"/>
      <c r="J161" s="321"/>
      <c r="K161" s="271"/>
      <c r="L161" s="271"/>
      <c r="M161" s="331"/>
    </row>
    <row r="162" spans="1:13" s="321" customFormat="1" ht="15.75">
      <c r="E162" s="328"/>
      <c r="F162" s="328"/>
      <c r="G162" s="329"/>
      <c r="H162" s="271"/>
      <c r="I162" s="271"/>
      <c r="J162" s="271"/>
      <c r="K162" s="271"/>
      <c r="L162" s="271"/>
      <c r="M162" s="271"/>
    </row>
    <row r="163" spans="1:13">
      <c r="A163" s="321"/>
      <c r="B163" s="321"/>
      <c r="C163" s="333"/>
      <c r="D163" s="321"/>
      <c r="E163" s="328"/>
      <c r="F163" s="328"/>
      <c r="G163" s="329"/>
      <c r="H163" s="321"/>
      <c r="I163" s="271"/>
      <c r="J163" s="271"/>
      <c r="K163" s="271"/>
      <c r="L163" s="271"/>
      <c r="M163" s="271"/>
    </row>
    <row r="164" spans="1:13">
      <c r="A164" s="321"/>
      <c r="B164" s="321"/>
      <c r="C164" s="321"/>
      <c r="D164" s="321"/>
      <c r="E164" s="328"/>
      <c r="F164" s="328"/>
      <c r="G164" s="329"/>
      <c r="H164" s="321"/>
      <c r="I164" s="271"/>
      <c r="J164" s="271"/>
      <c r="K164" s="271"/>
      <c r="L164" s="271"/>
      <c r="M164" s="331"/>
    </row>
    <row r="165" spans="1:13">
      <c r="A165" s="321"/>
      <c r="B165" s="321"/>
      <c r="C165" s="321"/>
      <c r="D165" s="321"/>
      <c r="E165" s="327"/>
      <c r="F165" s="328"/>
      <c r="G165" s="271"/>
      <c r="H165" s="271"/>
      <c r="I165" s="271"/>
      <c r="J165" s="271"/>
      <c r="K165" s="329"/>
      <c r="L165" s="321"/>
      <c r="M165" s="331"/>
    </row>
    <row r="166" spans="1:13">
      <c r="A166" s="321"/>
      <c r="B166" s="321"/>
      <c r="C166" s="321"/>
      <c r="D166" s="321"/>
      <c r="E166" s="328"/>
      <c r="F166" s="328"/>
      <c r="G166" s="329"/>
      <c r="H166" s="331"/>
      <c r="I166" s="325"/>
      <c r="J166" s="321"/>
      <c r="K166" s="271"/>
      <c r="L166" s="271"/>
      <c r="M166" s="331"/>
    </row>
    <row r="167" spans="1:13">
      <c r="A167" s="321"/>
      <c r="B167" s="321"/>
      <c r="C167" s="321"/>
      <c r="D167" s="321"/>
      <c r="E167" s="328"/>
      <c r="F167" s="328"/>
      <c r="G167" s="329"/>
      <c r="H167" s="331"/>
      <c r="I167" s="325"/>
      <c r="J167" s="321"/>
      <c r="K167" s="271"/>
      <c r="L167" s="271"/>
      <c r="M167" s="331"/>
    </row>
    <row r="168" spans="1:13">
      <c r="A168" s="321"/>
      <c r="B168" s="321"/>
      <c r="C168" s="321"/>
      <c r="D168" s="321"/>
      <c r="E168" s="327"/>
      <c r="F168" s="328"/>
      <c r="G168" s="329"/>
      <c r="H168" s="331"/>
      <c r="I168" s="325"/>
      <c r="J168" s="321"/>
      <c r="K168" s="271"/>
      <c r="L168" s="271"/>
      <c r="M168" s="331"/>
    </row>
    <row r="169" spans="1:13" s="321" customFormat="1" ht="15.75">
      <c r="E169" s="328"/>
      <c r="F169" s="328"/>
      <c r="G169" s="329"/>
      <c r="H169" s="271"/>
      <c r="I169" s="271"/>
      <c r="J169" s="271"/>
      <c r="K169" s="271"/>
      <c r="L169" s="271"/>
      <c r="M169" s="271"/>
    </row>
    <row r="170" spans="1:13" s="321" customFormat="1" ht="15.75">
      <c r="B170" s="256"/>
      <c r="E170" s="328"/>
      <c r="F170" s="328"/>
      <c r="G170" s="329"/>
      <c r="I170" s="271"/>
      <c r="K170" s="271"/>
      <c r="M170" s="331"/>
    </row>
    <row r="171" spans="1:13" s="321" customFormat="1" ht="15.75">
      <c r="E171" s="328"/>
      <c r="F171" s="328"/>
      <c r="G171" s="329"/>
      <c r="H171" s="271"/>
      <c r="I171" s="271"/>
      <c r="J171" s="271"/>
      <c r="K171" s="271"/>
      <c r="L171" s="271"/>
      <c r="M171" s="271"/>
    </row>
    <row r="172" spans="1:13" s="321" customFormat="1" ht="15.75">
      <c r="B172" s="256"/>
      <c r="E172" s="328"/>
      <c r="F172" s="328"/>
      <c r="G172" s="329"/>
      <c r="I172" s="271"/>
      <c r="K172" s="271"/>
      <c r="M172" s="331"/>
    </row>
    <row r="173" spans="1:13" s="321" customFormat="1" ht="15.75">
      <c r="E173" s="328"/>
      <c r="F173" s="328"/>
      <c r="G173" s="329"/>
      <c r="H173" s="271"/>
      <c r="I173" s="271"/>
      <c r="J173" s="271"/>
      <c r="K173" s="271"/>
      <c r="L173" s="271"/>
      <c r="M173" s="271"/>
    </row>
    <row r="174" spans="1:13" s="321" customFormat="1" ht="15.75">
      <c r="B174" s="256"/>
      <c r="E174" s="328"/>
      <c r="F174" s="328"/>
      <c r="G174" s="329"/>
      <c r="I174" s="271"/>
      <c r="K174" s="271"/>
      <c r="M174" s="331"/>
    </row>
    <row r="175" spans="1:13" s="321" customFormat="1" ht="15.75">
      <c r="E175" s="328"/>
      <c r="F175" s="328"/>
      <c r="G175" s="329"/>
      <c r="H175" s="271"/>
      <c r="I175" s="271"/>
      <c r="J175" s="271"/>
      <c r="K175" s="271"/>
      <c r="L175" s="271"/>
      <c r="M175" s="271"/>
    </row>
    <row r="176" spans="1:13" s="321" customFormat="1" ht="15.75">
      <c r="B176" s="256"/>
      <c r="E176" s="328"/>
      <c r="F176" s="328"/>
      <c r="G176" s="329"/>
      <c r="I176" s="271"/>
      <c r="K176" s="271"/>
      <c r="M176" s="331"/>
    </row>
    <row r="177" spans="1:13" s="321" customFormat="1" ht="15.75">
      <c r="E177" s="328"/>
      <c r="F177" s="328"/>
      <c r="G177" s="329"/>
      <c r="H177" s="271"/>
      <c r="I177" s="271"/>
      <c r="J177" s="271"/>
      <c r="K177" s="271"/>
      <c r="L177" s="271"/>
      <c r="M177" s="271"/>
    </row>
    <row r="178" spans="1:13" s="321" customFormat="1" ht="15.75">
      <c r="B178" s="256"/>
      <c r="E178" s="328"/>
      <c r="F178" s="328"/>
      <c r="G178" s="329"/>
      <c r="I178" s="271"/>
      <c r="K178" s="271"/>
      <c r="M178" s="331"/>
    </row>
    <row r="179" spans="1:13" s="321" customFormat="1" ht="15.75">
      <c r="E179" s="328"/>
      <c r="F179" s="328"/>
      <c r="G179" s="329"/>
      <c r="H179" s="271"/>
      <c r="I179" s="271"/>
      <c r="J179" s="271"/>
      <c r="K179" s="271"/>
      <c r="L179" s="271"/>
      <c r="M179" s="271"/>
    </row>
    <row r="180" spans="1:13" s="321" customFormat="1" ht="15.75">
      <c r="B180" s="256"/>
      <c r="E180" s="328"/>
      <c r="F180" s="328"/>
      <c r="G180" s="329"/>
      <c r="I180" s="271"/>
      <c r="K180" s="271"/>
      <c r="M180" s="331"/>
    </row>
    <row r="181" spans="1:13" s="321" customFormat="1" ht="15.75">
      <c r="E181" s="328"/>
      <c r="F181" s="328"/>
      <c r="G181" s="329"/>
      <c r="H181" s="271"/>
      <c r="I181" s="271"/>
      <c r="J181" s="271"/>
      <c r="K181" s="271"/>
      <c r="L181" s="271"/>
      <c r="M181" s="271"/>
    </row>
    <row r="182" spans="1:13" s="321" customFormat="1" ht="15.75">
      <c r="B182" s="334"/>
      <c r="C182" s="333"/>
      <c r="E182" s="328"/>
      <c r="F182" s="328"/>
      <c r="G182" s="329"/>
      <c r="I182" s="271"/>
      <c r="K182" s="271"/>
      <c r="M182" s="331"/>
    </row>
    <row r="183" spans="1:13" s="321" customFormat="1" ht="15.75">
      <c r="E183" s="328"/>
      <c r="F183" s="328"/>
      <c r="G183" s="329"/>
      <c r="H183" s="271"/>
      <c r="I183" s="271"/>
      <c r="J183" s="271"/>
      <c r="K183" s="271"/>
      <c r="L183" s="271"/>
      <c r="M183" s="271"/>
    </row>
    <row r="184" spans="1:13" s="321" customFormat="1" ht="15.75">
      <c r="B184" s="334"/>
      <c r="C184" s="333"/>
      <c r="E184" s="328"/>
      <c r="F184" s="328"/>
      <c r="G184" s="329"/>
      <c r="I184" s="271"/>
      <c r="K184" s="271"/>
      <c r="M184" s="331"/>
    </row>
    <row r="185" spans="1:13" s="321" customFormat="1" ht="15.75">
      <c r="E185" s="328"/>
      <c r="F185" s="328"/>
      <c r="G185" s="329"/>
      <c r="H185" s="271"/>
      <c r="I185" s="271"/>
      <c r="J185" s="271"/>
      <c r="K185" s="271"/>
      <c r="L185" s="271"/>
      <c r="M185" s="271"/>
    </row>
    <row r="186" spans="1:13" s="321" customFormat="1" ht="15.75">
      <c r="B186" s="334"/>
      <c r="C186" s="333"/>
      <c r="E186" s="328"/>
      <c r="F186" s="328"/>
      <c r="G186" s="329"/>
      <c r="I186" s="271"/>
      <c r="K186" s="271"/>
      <c r="M186" s="331"/>
    </row>
    <row r="187" spans="1:13" s="321" customFormat="1" ht="15.75">
      <c r="E187" s="328"/>
      <c r="F187" s="328"/>
      <c r="G187" s="329"/>
      <c r="H187" s="271"/>
      <c r="I187" s="271"/>
      <c r="J187" s="271"/>
      <c r="K187" s="271"/>
      <c r="L187" s="271"/>
      <c r="M187" s="271"/>
    </row>
    <row r="190" spans="1:13">
      <c r="A190" s="258"/>
      <c r="B190" s="258"/>
      <c r="C190" s="258"/>
      <c r="D190" s="258"/>
      <c r="E190" s="258"/>
      <c r="F190" s="258"/>
      <c r="G190" s="258"/>
      <c r="H190" s="258"/>
      <c r="I190" s="258"/>
      <c r="J190" s="258"/>
      <c r="K190" s="258"/>
      <c r="L190" s="258"/>
      <c r="M190" s="258"/>
    </row>
    <row r="191" spans="1:13" s="321" customFormat="1" ht="15.75">
      <c r="B191" s="334"/>
      <c r="C191" s="333"/>
      <c r="E191" s="328"/>
      <c r="F191" s="328"/>
      <c r="G191" s="329"/>
      <c r="I191" s="271"/>
      <c r="K191" s="271"/>
      <c r="M191" s="331"/>
    </row>
    <row r="192" spans="1:13" s="321" customFormat="1" ht="15.75">
      <c r="E192" s="328"/>
      <c r="F192" s="328"/>
      <c r="G192" s="329"/>
      <c r="H192" s="271"/>
      <c r="I192" s="271"/>
      <c r="J192" s="271"/>
      <c r="K192" s="271"/>
      <c r="L192" s="271"/>
      <c r="M192" s="271"/>
    </row>
    <row r="193" spans="2:13" s="321" customFormat="1" ht="15.75">
      <c r="B193" s="334"/>
      <c r="C193" s="333"/>
      <c r="E193" s="328"/>
      <c r="F193" s="328"/>
      <c r="G193" s="329"/>
      <c r="I193" s="271"/>
      <c r="K193" s="271"/>
      <c r="M193" s="331"/>
    </row>
    <row r="194" spans="2:13" s="321" customFormat="1" ht="15.75">
      <c r="E194" s="328"/>
      <c r="F194" s="328"/>
      <c r="G194" s="329"/>
      <c r="H194" s="271"/>
      <c r="I194" s="271"/>
      <c r="J194" s="271"/>
      <c r="K194" s="271"/>
      <c r="L194" s="271"/>
      <c r="M194" s="271"/>
    </row>
    <row r="195" spans="2:13" s="321" customFormat="1" ht="15.75">
      <c r="B195" s="334"/>
      <c r="C195" s="333"/>
      <c r="E195" s="328"/>
      <c r="F195" s="328"/>
      <c r="G195" s="329"/>
      <c r="I195" s="271"/>
      <c r="K195" s="271"/>
      <c r="M195" s="331"/>
    </row>
    <row r="196" spans="2:13" s="321" customFormat="1" ht="15.75">
      <c r="E196" s="328"/>
      <c r="F196" s="328"/>
      <c r="G196" s="329"/>
      <c r="H196" s="271"/>
      <c r="I196" s="271"/>
      <c r="J196" s="271"/>
      <c r="K196" s="271"/>
      <c r="L196" s="271"/>
      <c r="M196" s="271"/>
    </row>
    <row r="197" spans="2:13" s="321" customFormat="1" ht="15.75">
      <c r="B197" s="334"/>
      <c r="C197" s="333"/>
      <c r="E197" s="328"/>
      <c r="F197" s="328"/>
      <c r="G197" s="329"/>
      <c r="I197" s="271"/>
      <c r="K197" s="271"/>
      <c r="M197" s="331"/>
    </row>
    <row r="198" spans="2:13" s="321" customFormat="1" ht="15.75">
      <c r="E198" s="328"/>
      <c r="F198" s="328"/>
      <c r="G198" s="329"/>
      <c r="H198" s="271"/>
      <c r="I198" s="271"/>
      <c r="J198" s="271"/>
      <c r="K198" s="271"/>
      <c r="L198" s="271"/>
      <c r="M198" s="271"/>
    </row>
    <row r="199" spans="2:13" s="321" customFormat="1" ht="15.75">
      <c r="B199" s="334"/>
      <c r="C199" s="333"/>
      <c r="E199" s="328"/>
      <c r="F199" s="328"/>
      <c r="G199" s="329"/>
      <c r="I199" s="271"/>
      <c r="K199" s="271"/>
      <c r="M199" s="331"/>
    </row>
    <row r="200" spans="2:13" s="321" customFormat="1" ht="15.75">
      <c r="E200" s="328"/>
      <c r="F200" s="328"/>
      <c r="G200" s="329"/>
      <c r="H200" s="271"/>
      <c r="I200" s="271"/>
      <c r="J200" s="271"/>
      <c r="K200" s="271"/>
      <c r="L200" s="271"/>
      <c r="M200" s="271"/>
    </row>
    <row r="201" spans="2:13" s="321" customFormat="1" ht="15.75">
      <c r="B201" s="334"/>
      <c r="C201" s="333"/>
      <c r="E201" s="328"/>
      <c r="F201" s="328"/>
      <c r="G201" s="329"/>
      <c r="I201" s="271"/>
      <c r="K201" s="271"/>
      <c r="M201" s="331"/>
    </row>
    <row r="202" spans="2:13" s="321" customFormat="1" ht="15.75">
      <c r="E202" s="328"/>
      <c r="F202" s="328"/>
      <c r="G202" s="329"/>
      <c r="H202" s="271"/>
      <c r="I202" s="271"/>
      <c r="J202" s="271"/>
      <c r="K202" s="271"/>
      <c r="L202" s="271"/>
      <c r="M202" s="271"/>
    </row>
    <row r="203" spans="2:13" s="321" customFormat="1" ht="15.75">
      <c r="B203" s="334"/>
      <c r="C203" s="333"/>
      <c r="E203" s="328"/>
      <c r="F203" s="328"/>
      <c r="G203" s="329"/>
      <c r="I203" s="271"/>
      <c r="K203" s="271"/>
      <c r="M203" s="331"/>
    </row>
    <row r="204" spans="2:13" s="321" customFormat="1" ht="15.75">
      <c r="E204" s="328"/>
      <c r="F204" s="328"/>
      <c r="G204" s="329"/>
      <c r="H204" s="271"/>
      <c r="I204" s="271"/>
      <c r="J204" s="271"/>
      <c r="K204" s="271"/>
      <c r="L204" s="271"/>
      <c r="M204" s="271"/>
    </row>
    <row r="205" spans="2:13" s="321" customFormat="1" ht="15.75">
      <c r="B205" s="334"/>
      <c r="C205" s="333"/>
      <c r="E205" s="328"/>
      <c r="F205" s="328"/>
      <c r="G205" s="329"/>
      <c r="I205" s="271"/>
      <c r="K205" s="271"/>
      <c r="M205" s="331"/>
    </row>
    <row r="206" spans="2:13" s="321" customFormat="1" ht="15.75">
      <c r="E206" s="328"/>
      <c r="F206" s="328"/>
      <c r="G206" s="329"/>
      <c r="H206" s="271"/>
      <c r="I206" s="271"/>
      <c r="J206" s="271"/>
      <c r="K206" s="271"/>
      <c r="L206" s="271"/>
      <c r="M206" s="271"/>
    </row>
    <row r="207" spans="2:13" s="321" customFormat="1" ht="15.75">
      <c r="B207" s="334"/>
      <c r="C207" s="333"/>
      <c r="E207" s="328"/>
      <c r="F207" s="328"/>
      <c r="G207" s="329"/>
      <c r="I207" s="271"/>
      <c r="K207" s="271"/>
      <c r="M207" s="331"/>
    </row>
    <row r="208" spans="2:13" s="321" customFormat="1" ht="15.75">
      <c r="E208" s="328"/>
      <c r="F208" s="328"/>
      <c r="G208" s="329"/>
      <c r="H208" s="271"/>
      <c r="I208" s="271"/>
      <c r="J208" s="271"/>
      <c r="K208" s="271"/>
      <c r="L208" s="271"/>
      <c r="M208" s="271"/>
    </row>
    <row r="209" spans="1:13" s="321" customFormat="1" ht="15.75">
      <c r="B209" s="334"/>
      <c r="C209" s="333"/>
      <c r="E209" s="328"/>
      <c r="F209" s="328"/>
      <c r="G209" s="329"/>
      <c r="I209" s="335"/>
      <c r="K209" s="271"/>
      <c r="M209" s="331"/>
    </row>
    <row r="210" spans="1:13" s="321" customFormat="1" ht="15.75">
      <c r="E210" s="328"/>
      <c r="F210" s="328"/>
      <c r="G210" s="329"/>
      <c r="H210" s="271"/>
      <c r="I210" s="271"/>
      <c r="J210" s="271"/>
      <c r="K210" s="271"/>
      <c r="L210" s="271"/>
      <c r="M210" s="271"/>
    </row>
    <row r="211" spans="1:13" s="321" customFormat="1" ht="15.75">
      <c r="B211" s="334"/>
      <c r="C211" s="333"/>
      <c r="E211" s="328"/>
      <c r="F211" s="328"/>
      <c r="G211" s="329"/>
      <c r="I211" s="335"/>
      <c r="K211" s="271"/>
      <c r="M211" s="331"/>
    </row>
    <row r="212" spans="1:13" s="321" customFormat="1" ht="15.75">
      <c r="E212" s="328"/>
      <c r="F212" s="328"/>
      <c r="G212" s="329"/>
      <c r="H212" s="271"/>
      <c r="I212" s="271"/>
      <c r="J212" s="271"/>
      <c r="K212" s="271"/>
      <c r="L212" s="271"/>
      <c r="M212" s="271"/>
    </row>
    <row r="213" spans="1:13" s="321" customFormat="1" ht="15.75">
      <c r="B213" s="334"/>
      <c r="C213" s="333"/>
      <c r="E213" s="328"/>
      <c r="F213" s="328"/>
      <c r="G213" s="329"/>
      <c r="I213" s="271"/>
      <c r="K213" s="271"/>
      <c r="M213" s="331"/>
    </row>
    <row r="214" spans="1:13">
      <c r="A214" s="258"/>
      <c r="B214" s="258"/>
      <c r="C214" s="258"/>
      <c r="D214" s="258"/>
      <c r="E214" s="258"/>
      <c r="F214" s="258"/>
      <c r="G214" s="258"/>
      <c r="H214" s="258"/>
      <c r="I214" s="258"/>
      <c r="J214" s="258"/>
      <c r="K214" s="258"/>
      <c r="L214" s="258"/>
      <c r="M214" s="258"/>
    </row>
    <row r="215" spans="1:13" s="321" customFormat="1" ht="15.75">
      <c r="E215" s="328"/>
      <c r="F215" s="328"/>
      <c r="G215" s="329"/>
      <c r="H215" s="330"/>
      <c r="I215" s="271"/>
      <c r="J215" s="330"/>
      <c r="K215" s="271"/>
      <c r="L215" s="330"/>
      <c r="M215" s="330"/>
    </row>
    <row r="216" spans="1:13" s="321" customFormat="1" ht="15.75">
      <c r="E216" s="328"/>
      <c r="F216" s="328"/>
      <c r="G216" s="329"/>
      <c r="H216" s="271"/>
      <c r="I216" s="271"/>
      <c r="J216" s="271"/>
      <c r="K216" s="271"/>
      <c r="L216" s="271"/>
      <c r="M216" s="271"/>
    </row>
    <row r="217" spans="1:13" s="321" customFormat="1" ht="15.75">
      <c r="E217" s="328"/>
      <c r="F217" s="328"/>
      <c r="G217" s="329"/>
      <c r="H217" s="271"/>
      <c r="I217" s="271"/>
      <c r="J217" s="271"/>
      <c r="K217" s="271"/>
      <c r="L217" s="271"/>
      <c r="M217" s="271"/>
    </row>
    <row r="218" spans="1:13" s="321" customFormat="1" ht="15.75">
      <c r="E218" s="328"/>
      <c r="F218" s="328"/>
      <c r="G218" s="329"/>
      <c r="H218" s="271"/>
      <c r="I218" s="271"/>
      <c r="J218" s="271"/>
      <c r="K218" s="271"/>
      <c r="L218" s="271"/>
      <c r="M218" s="271"/>
    </row>
    <row r="219" spans="1:13" s="321" customFormat="1" ht="15.75">
      <c r="B219" s="256"/>
      <c r="C219" s="333"/>
      <c r="E219" s="328"/>
      <c r="F219" s="328"/>
      <c r="G219" s="329"/>
      <c r="I219" s="271"/>
      <c r="K219" s="271"/>
      <c r="M219" s="331"/>
    </row>
    <row r="220" spans="1:13" s="321" customFormat="1" ht="15.75">
      <c r="E220" s="328"/>
      <c r="F220" s="328"/>
      <c r="G220" s="329"/>
      <c r="H220" s="271"/>
      <c r="I220" s="271"/>
      <c r="J220" s="271"/>
      <c r="K220" s="271"/>
      <c r="L220" s="271"/>
      <c r="M220" s="271"/>
    </row>
    <row r="221" spans="1:13">
      <c r="A221" s="321"/>
      <c r="B221" s="321"/>
      <c r="C221" s="321"/>
      <c r="D221" s="321"/>
      <c r="E221" s="321"/>
      <c r="F221" s="321"/>
      <c r="G221" s="329"/>
      <c r="H221" s="321"/>
      <c r="I221" s="271"/>
      <c r="J221" s="271"/>
      <c r="K221" s="271"/>
      <c r="L221" s="271"/>
      <c r="M221" s="271"/>
    </row>
    <row r="222" spans="1:13">
      <c r="A222" s="321"/>
      <c r="B222" s="321"/>
      <c r="C222" s="321"/>
      <c r="D222" s="321"/>
      <c r="E222" s="328"/>
      <c r="F222" s="328"/>
      <c r="G222" s="329"/>
      <c r="H222" s="321"/>
      <c r="I222" s="271"/>
      <c r="J222" s="271"/>
      <c r="K222" s="271"/>
      <c r="L222" s="271"/>
      <c r="M222" s="331"/>
    </row>
    <row r="223" spans="1:13">
      <c r="A223" s="321"/>
      <c r="B223" s="321"/>
      <c r="C223" s="321"/>
      <c r="D223" s="321"/>
      <c r="E223" s="328"/>
      <c r="F223" s="328"/>
      <c r="G223" s="329"/>
      <c r="H223" s="331"/>
      <c r="I223" s="329"/>
      <c r="J223" s="321"/>
      <c r="K223" s="329"/>
      <c r="L223" s="321"/>
      <c r="M223" s="331"/>
    </row>
    <row r="224" spans="1:13">
      <c r="A224" s="321"/>
      <c r="B224" s="321"/>
      <c r="C224" s="321"/>
      <c r="D224" s="321"/>
      <c r="E224" s="321"/>
      <c r="F224" s="328"/>
      <c r="G224" s="329"/>
      <c r="H224" s="331"/>
      <c r="I224" s="325"/>
      <c r="J224" s="321"/>
      <c r="K224" s="271"/>
      <c r="L224" s="271"/>
      <c r="M224" s="331"/>
    </row>
    <row r="225" spans="1:13">
      <c r="A225" s="321"/>
      <c r="B225" s="321"/>
      <c r="C225" s="321"/>
      <c r="D225" s="321"/>
      <c r="E225" s="328"/>
      <c r="F225" s="328"/>
      <c r="G225" s="329"/>
      <c r="I225" s="325"/>
      <c r="J225" s="321"/>
      <c r="K225" s="271"/>
      <c r="L225" s="271"/>
      <c r="M225" s="331"/>
    </row>
    <row r="226" spans="1:13">
      <c r="A226" s="321"/>
      <c r="B226" s="321"/>
      <c r="C226" s="321"/>
      <c r="D226" s="256"/>
      <c r="E226" s="321"/>
      <c r="F226" s="328"/>
      <c r="G226" s="329"/>
      <c r="I226" s="325"/>
      <c r="J226" s="321"/>
      <c r="K226" s="271"/>
      <c r="L226" s="271"/>
      <c r="M226" s="331"/>
    </row>
    <row r="227" spans="1:13">
      <c r="A227" s="321"/>
      <c r="B227" s="321"/>
      <c r="C227" s="321"/>
      <c r="D227" s="321"/>
      <c r="E227" s="321"/>
      <c r="F227" s="328"/>
      <c r="G227" s="329"/>
      <c r="I227" s="329"/>
      <c r="J227" s="321"/>
      <c r="K227" s="329"/>
      <c r="L227" s="321"/>
      <c r="M227" s="331"/>
    </row>
    <row r="228" spans="1:13">
      <c r="A228" s="321"/>
      <c r="B228" s="321"/>
      <c r="C228" s="321"/>
      <c r="D228" s="321"/>
      <c r="E228" s="328"/>
      <c r="F228" s="328"/>
      <c r="G228" s="329"/>
      <c r="I228" s="329"/>
      <c r="J228" s="321"/>
      <c r="K228" s="271"/>
      <c r="L228" s="271"/>
      <c r="M228" s="329"/>
    </row>
    <row r="229" spans="1:13" s="321" customFormat="1" ht="15.75">
      <c r="E229" s="328"/>
      <c r="F229" s="328"/>
      <c r="G229" s="329"/>
      <c r="H229" s="271"/>
      <c r="I229" s="271"/>
      <c r="J229" s="271"/>
      <c r="K229" s="271"/>
      <c r="L229" s="271"/>
      <c r="M229" s="271"/>
    </row>
    <row r="230" spans="1:13">
      <c r="A230" s="321"/>
      <c r="B230" s="321"/>
      <c r="C230" s="321"/>
      <c r="D230" s="321"/>
      <c r="E230" s="321"/>
      <c r="F230" s="332"/>
      <c r="G230" s="329"/>
      <c r="H230" s="321"/>
      <c r="I230" s="271"/>
      <c r="J230" s="271"/>
      <c r="K230" s="271"/>
      <c r="L230" s="271"/>
      <c r="M230" s="271"/>
    </row>
    <row r="231" spans="1:13">
      <c r="A231" s="321"/>
      <c r="B231" s="321"/>
      <c r="C231" s="321"/>
      <c r="D231" s="321"/>
      <c r="E231" s="328"/>
      <c r="F231" s="328"/>
      <c r="G231" s="329"/>
      <c r="H231" s="321"/>
      <c r="I231" s="271"/>
      <c r="J231" s="271"/>
      <c r="K231" s="271"/>
      <c r="L231" s="271"/>
      <c r="M231" s="331"/>
    </row>
    <row r="232" spans="1:13">
      <c r="A232" s="321"/>
      <c r="B232" s="321"/>
      <c r="C232" s="321"/>
      <c r="D232" s="321"/>
      <c r="E232" s="328"/>
      <c r="F232" s="328"/>
      <c r="G232" s="329"/>
      <c r="H232" s="331"/>
      <c r="I232" s="329"/>
      <c r="J232" s="321"/>
      <c r="K232" s="329"/>
      <c r="L232" s="321"/>
      <c r="M232" s="331"/>
    </row>
    <row r="233" spans="1:13">
      <c r="A233" s="321"/>
      <c r="B233" s="321"/>
      <c r="C233" s="321"/>
      <c r="D233" s="321"/>
      <c r="E233" s="321"/>
      <c r="F233" s="328"/>
      <c r="G233" s="329"/>
      <c r="H233" s="331"/>
      <c r="I233" s="325"/>
      <c r="J233" s="321"/>
      <c r="K233" s="271"/>
      <c r="L233" s="271"/>
      <c r="M233" s="331"/>
    </row>
    <row r="234" spans="1:13">
      <c r="A234" s="321"/>
      <c r="B234" s="321"/>
      <c r="C234" s="321"/>
      <c r="D234" s="321"/>
      <c r="E234" s="328"/>
      <c r="F234" s="328"/>
      <c r="G234" s="329"/>
      <c r="I234" s="325"/>
      <c r="J234" s="321"/>
      <c r="K234" s="271"/>
      <c r="L234" s="271"/>
      <c r="M234" s="331"/>
    </row>
    <row r="235" spans="1:13">
      <c r="A235" s="321"/>
      <c r="B235" s="321"/>
      <c r="C235" s="321"/>
      <c r="D235" s="256"/>
      <c r="E235" s="321"/>
      <c r="F235" s="328"/>
      <c r="G235" s="329"/>
      <c r="I235" s="325"/>
      <c r="J235" s="321"/>
      <c r="K235" s="271"/>
      <c r="L235" s="271"/>
      <c r="M235" s="331"/>
    </row>
    <row r="236" spans="1:13">
      <c r="A236" s="321"/>
      <c r="B236" s="321"/>
      <c r="C236" s="321"/>
      <c r="D236" s="321"/>
      <c r="E236" s="321"/>
      <c r="F236" s="328"/>
      <c r="G236" s="329"/>
      <c r="I236" s="329"/>
      <c r="J236" s="321"/>
      <c r="K236" s="329"/>
      <c r="L236" s="321"/>
      <c r="M236" s="331"/>
    </row>
    <row r="237" spans="1:13">
      <c r="A237" s="321"/>
      <c r="B237" s="321"/>
      <c r="C237" s="321"/>
      <c r="D237" s="321"/>
      <c r="E237" s="328"/>
      <c r="F237" s="328"/>
      <c r="G237" s="329"/>
      <c r="I237" s="329"/>
      <c r="J237" s="321"/>
      <c r="K237" s="271"/>
      <c r="L237" s="271"/>
      <c r="M237" s="329"/>
    </row>
    <row r="238" spans="1:13" s="321" customFormat="1" ht="15.75">
      <c r="E238" s="328"/>
      <c r="F238" s="328"/>
      <c r="G238" s="329"/>
      <c r="H238" s="271"/>
      <c r="I238" s="271"/>
      <c r="J238" s="271"/>
      <c r="K238" s="271"/>
      <c r="L238" s="271"/>
      <c r="M238" s="271"/>
    </row>
    <row r="239" spans="1:13" s="321" customFormat="1" ht="15.75">
      <c r="C239" s="333"/>
      <c r="G239" s="329"/>
      <c r="I239" s="271"/>
      <c r="J239" s="271"/>
      <c r="K239" s="271"/>
      <c r="L239" s="271"/>
      <c r="M239" s="271"/>
    </row>
    <row r="240" spans="1:13">
      <c r="A240" s="321"/>
      <c r="B240" s="321"/>
      <c r="C240" s="321"/>
      <c r="D240" s="321"/>
      <c r="E240" s="328"/>
      <c r="F240" s="328"/>
      <c r="G240" s="329"/>
      <c r="H240" s="321"/>
      <c r="I240" s="271"/>
      <c r="J240" s="271"/>
      <c r="K240" s="271"/>
      <c r="L240" s="271"/>
      <c r="M240" s="331"/>
    </row>
    <row r="241" spans="1:13">
      <c r="A241" s="321"/>
      <c r="B241" s="321"/>
      <c r="C241" s="321"/>
      <c r="D241" s="321"/>
      <c r="E241" s="328"/>
      <c r="F241" s="328"/>
      <c r="G241" s="329"/>
      <c r="H241" s="331"/>
      <c r="I241" s="329"/>
      <c r="J241" s="321"/>
      <c r="K241" s="329"/>
      <c r="L241" s="321"/>
      <c r="M241" s="331"/>
    </row>
    <row r="242" spans="1:13">
      <c r="A242" s="321"/>
      <c r="B242" s="321"/>
      <c r="C242" s="321"/>
      <c r="D242" s="321"/>
      <c r="E242" s="321"/>
      <c r="F242" s="328"/>
      <c r="G242" s="329"/>
      <c r="H242" s="331"/>
      <c r="I242" s="325"/>
      <c r="J242" s="321"/>
      <c r="K242" s="271"/>
      <c r="L242" s="271"/>
      <c r="M242" s="331"/>
    </row>
    <row r="243" spans="1:13">
      <c r="A243" s="321"/>
      <c r="B243" s="321"/>
      <c r="C243" s="321"/>
      <c r="D243" s="321"/>
      <c r="E243" s="328"/>
      <c r="F243" s="328"/>
      <c r="G243" s="329"/>
      <c r="I243" s="325"/>
      <c r="J243" s="321"/>
      <c r="K243" s="271"/>
      <c r="L243" s="271"/>
      <c r="M243" s="331"/>
    </row>
    <row r="244" spans="1:13">
      <c r="A244" s="321"/>
      <c r="B244" s="321"/>
      <c r="C244" s="321"/>
      <c r="D244" s="321"/>
      <c r="E244" s="321"/>
      <c r="F244" s="328"/>
      <c r="G244" s="329"/>
      <c r="I244" s="329"/>
      <c r="J244" s="321"/>
      <c r="K244" s="329"/>
      <c r="L244" s="321"/>
      <c r="M244" s="331"/>
    </row>
    <row r="245" spans="1:13">
      <c r="A245" s="258"/>
      <c r="B245" s="258"/>
      <c r="C245" s="258"/>
      <c r="D245" s="258"/>
      <c r="E245" s="258"/>
      <c r="F245" s="258"/>
      <c r="G245" s="258"/>
      <c r="H245" s="258"/>
      <c r="I245" s="258"/>
      <c r="J245" s="258"/>
      <c r="K245" s="258"/>
      <c r="L245" s="258"/>
      <c r="M245" s="258"/>
    </row>
    <row r="246" spans="1:13">
      <c r="A246" s="321"/>
      <c r="B246" s="321"/>
      <c r="C246" s="321"/>
      <c r="D246" s="321"/>
      <c r="E246" s="328"/>
      <c r="F246" s="328"/>
      <c r="G246" s="329"/>
      <c r="I246" s="329"/>
      <c r="J246" s="321"/>
      <c r="K246" s="271"/>
      <c r="L246" s="271"/>
      <c r="M246" s="329"/>
    </row>
    <row r="247" spans="1:13" s="321" customFormat="1" ht="15.75">
      <c r="E247" s="328"/>
      <c r="F247" s="328"/>
      <c r="G247" s="329"/>
      <c r="H247" s="271"/>
      <c r="I247" s="271"/>
      <c r="J247" s="271"/>
      <c r="K247" s="271"/>
      <c r="L247" s="271"/>
      <c r="M247" s="271"/>
    </row>
    <row r="248" spans="1:13">
      <c r="A248" s="321"/>
      <c r="B248" s="321"/>
      <c r="C248" s="333"/>
      <c r="D248" s="321"/>
      <c r="E248" s="321"/>
      <c r="F248" s="321"/>
      <c r="G248" s="329"/>
      <c r="H248" s="321"/>
      <c r="I248" s="271"/>
      <c r="J248" s="271"/>
      <c r="K248" s="271"/>
      <c r="L248" s="271"/>
      <c r="M248" s="271"/>
    </row>
    <row r="249" spans="1:13">
      <c r="A249" s="321"/>
      <c r="B249" s="321"/>
      <c r="C249" s="321"/>
      <c r="D249" s="321"/>
      <c r="E249" s="328"/>
      <c r="F249" s="328"/>
      <c r="G249" s="329"/>
      <c r="H249" s="321"/>
      <c r="I249" s="271"/>
      <c r="J249" s="271"/>
      <c r="K249" s="271"/>
      <c r="L249" s="271"/>
      <c r="M249" s="331"/>
    </row>
    <row r="250" spans="1:13">
      <c r="A250" s="321"/>
      <c r="B250" s="321"/>
      <c r="C250" s="321"/>
      <c r="D250" s="321"/>
      <c r="E250" s="328"/>
      <c r="F250" s="328"/>
      <c r="G250" s="329"/>
      <c r="H250" s="331"/>
      <c r="I250" s="329"/>
      <c r="J250" s="321"/>
      <c r="K250" s="329"/>
      <c r="L250" s="321"/>
      <c r="M250" s="331"/>
    </row>
    <row r="251" spans="1:13">
      <c r="A251" s="321"/>
      <c r="B251" s="321"/>
      <c r="C251" s="321"/>
      <c r="D251" s="321"/>
      <c r="E251" s="321"/>
      <c r="F251" s="328"/>
      <c r="G251" s="329"/>
      <c r="H251" s="331"/>
      <c r="I251" s="325"/>
      <c r="J251" s="321"/>
      <c r="K251" s="271"/>
      <c r="L251" s="271"/>
      <c r="M251" s="331"/>
    </row>
    <row r="252" spans="1:13">
      <c r="A252" s="321"/>
      <c r="B252" s="321"/>
      <c r="C252" s="321"/>
      <c r="D252" s="321"/>
      <c r="E252" s="328"/>
      <c r="F252" s="328"/>
      <c r="G252" s="329"/>
      <c r="I252" s="325"/>
      <c r="J252" s="321"/>
      <c r="K252" s="271"/>
      <c r="L252" s="271"/>
      <c r="M252" s="331"/>
    </row>
    <row r="253" spans="1:13">
      <c r="A253" s="321"/>
      <c r="B253" s="321"/>
      <c r="C253" s="321"/>
      <c r="D253" s="321"/>
      <c r="E253" s="321"/>
      <c r="F253" s="328"/>
      <c r="G253" s="329"/>
      <c r="H253" s="331"/>
      <c r="I253" s="325"/>
      <c r="J253" s="321"/>
      <c r="K253" s="271"/>
      <c r="L253" s="271"/>
      <c r="M253" s="331"/>
    </row>
    <row r="254" spans="1:13">
      <c r="A254" s="321"/>
      <c r="B254" s="321"/>
      <c r="C254" s="321"/>
      <c r="D254" s="321"/>
      <c r="E254" s="328"/>
      <c r="F254" s="328"/>
      <c r="G254" s="329"/>
      <c r="I254" s="325"/>
      <c r="J254" s="321"/>
      <c r="K254" s="271"/>
      <c r="L254" s="271"/>
      <c r="M254" s="331"/>
    </row>
    <row r="255" spans="1:13" s="321" customFormat="1" ht="15.75">
      <c r="E255" s="328"/>
      <c r="F255" s="328"/>
      <c r="G255" s="329"/>
      <c r="H255" s="271"/>
      <c r="I255" s="271"/>
      <c r="J255" s="271"/>
      <c r="K255" s="271"/>
      <c r="L255" s="271"/>
      <c r="M255" s="271"/>
    </row>
    <row r="256" spans="1:13">
      <c r="A256" s="321"/>
      <c r="B256" s="321"/>
      <c r="C256" s="333"/>
      <c r="D256" s="321"/>
      <c r="E256" s="321"/>
      <c r="F256" s="321"/>
      <c r="G256" s="329"/>
      <c r="H256" s="321"/>
      <c r="I256" s="271"/>
      <c r="J256" s="271"/>
      <c r="K256" s="271"/>
      <c r="L256" s="271"/>
      <c r="M256" s="271"/>
    </row>
    <row r="257" spans="1:13">
      <c r="A257" s="321"/>
      <c r="B257" s="321"/>
      <c r="C257" s="321"/>
      <c r="D257" s="321"/>
      <c r="E257" s="328"/>
      <c r="F257" s="328"/>
      <c r="G257" s="329"/>
      <c r="H257" s="321"/>
      <c r="I257" s="271"/>
      <c r="J257" s="271"/>
      <c r="K257" s="271"/>
      <c r="L257" s="271"/>
      <c r="M257" s="331"/>
    </row>
    <row r="258" spans="1:13">
      <c r="A258" s="321"/>
      <c r="B258" s="321"/>
      <c r="C258" s="321"/>
      <c r="D258" s="321"/>
      <c r="E258" s="328"/>
      <c r="F258" s="328"/>
      <c r="G258" s="329"/>
      <c r="H258" s="331"/>
      <c r="I258" s="329"/>
      <c r="J258" s="321"/>
      <c r="K258" s="329"/>
      <c r="L258" s="321"/>
      <c r="M258" s="331"/>
    </row>
    <row r="259" spans="1:13">
      <c r="A259" s="321"/>
      <c r="B259" s="321"/>
      <c r="C259" s="321"/>
      <c r="D259" s="321"/>
      <c r="E259" s="321"/>
      <c r="F259" s="328"/>
      <c r="G259" s="329"/>
      <c r="H259" s="331"/>
      <c r="I259" s="325"/>
      <c r="J259" s="321"/>
      <c r="K259" s="271"/>
      <c r="L259" s="271"/>
      <c r="M259" s="331"/>
    </row>
    <row r="260" spans="1:13">
      <c r="A260" s="321"/>
      <c r="B260" s="321"/>
      <c r="C260" s="321"/>
      <c r="D260" s="321"/>
      <c r="E260" s="328"/>
      <c r="F260" s="328"/>
      <c r="G260" s="329"/>
      <c r="I260" s="325"/>
      <c r="J260" s="321"/>
      <c r="K260" s="271"/>
      <c r="L260" s="271"/>
      <c r="M260" s="331"/>
    </row>
    <row r="261" spans="1:13">
      <c r="A261" s="321"/>
      <c r="B261" s="321"/>
      <c r="C261" s="321"/>
      <c r="D261" s="321"/>
      <c r="E261" s="321"/>
      <c r="F261" s="328"/>
      <c r="G261" s="329"/>
      <c r="H261" s="331"/>
      <c r="I261" s="325"/>
      <c r="J261" s="321"/>
      <c r="K261" s="271"/>
      <c r="L261" s="271"/>
      <c r="M261" s="331"/>
    </row>
    <row r="262" spans="1:13">
      <c r="A262" s="321"/>
      <c r="B262" s="321"/>
      <c r="C262" s="321"/>
      <c r="D262" s="321"/>
      <c r="E262" s="328"/>
      <c r="F262" s="328"/>
      <c r="G262" s="329"/>
      <c r="I262" s="325"/>
      <c r="J262" s="321"/>
      <c r="K262" s="271"/>
      <c r="L262" s="271"/>
      <c r="M262" s="331"/>
    </row>
    <row r="263" spans="1:13" s="321" customFormat="1" ht="15.75">
      <c r="E263" s="328"/>
      <c r="F263" s="328"/>
      <c r="G263" s="329"/>
      <c r="H263" s="271"/>
      <c r="I263" s="271"/>
      <c r="J263" s="271"/>
      <c r="K263" s="271"/>
      <c r="L263" s="271"/>
      <c r="M263" s="271"/>
    </row>
    <row r="264" spans="1:13">
      <c r="A264" s="321"/>
      <c r="B264" s="321"/>
      <c r="C264" s="321"/>
      <c r="D264" s="321"/>
      <c r="E264" s="328"/>
      <c r="F264" s="328"/>
      <c r="G264" s="329"/>
      <c r="H264" s="321"/>
      <c r="I264" s="271"/>
      <c r="J264" s="271"/>
      <c r="K264" s="271"/>
      <c r="L264" s="271"/>
      <c r="M264" s="271"/>
    </row>
    <row r="265" spans="1:13">
      <c r="A265" s="321"/>
      <c r="B265" s="321"/>
      <c r="C265" s="321"/>
      <c r="D265" s="321"/>
      <c r="E265" s="328"/>
      <c r="F265" s="328"/>
      <c r="G265" s="329"/>
      <c r="H265" s="321"/>
      <c r="I265" s="271"/>
      <c r="J265" s="271"/>
      <c r="K265" s="271"/>
      <c r="L265" s="271"/>
      <c r="M265" s="331"/>
    </row>
    <row r="266" spans="1:13">
      <c r="A266" s="321"/>
      <c r="B266" s="321"/>
      <c r="C266" s="321"/>
      <c r="D266" s="321"/>
      <c r="E266" s="327"/>
      <c r="F266" s="328"/>
      <c r="G266" s="329"/>
      <c r="H266" s="331"/>
      <c r="I266" s="329"/>
      <c r="J266" s="321"/>
      <c r="K266" s="329"/>
      <c r="L266" s="321"/>
      <c r="M266" s="331"/>
    </row>
    <row r="267" spans="1:13">
      <c r="A267" s="321"/>
      <c r="B267" s="321"/>
      <c r="C267" s="321"/>
      <c r="D267" s="321"/>
      <c r="E267" s="328"/>
      <c r="F267" s="328"/>
      <c r="G267" s="329"/>
      <c r="H267" s="331"/>
      <c r="I267" s="325"/>
      <c r="J267" s="321"/>
      <c r="K267" s="271"/>
      <c r="L267" s="271"/>
      <c r="M267" s="331"/>
    </row>
    <row r="268" spans="1:13">
      <c r="A268" s="321"/>
      <c r="B268" s="321"/>
      <c r="C268" s="321"/>
      <c r="D268" s="321"/>
      <c r="E268" s="328"/>
      <c r="F268" s="328"/>
      <c r="G268" s="329"/>
      <c r="I268" s="325"/>
      <c r="J268" s="321"/>
      <c r="K268" s="271"/>
      <c r="L268" s="271"/>
      <c r="M268" s="331"/>
    </row>
    <row r="269" spans="1:13">
      <c r="A269" s="321"/>
      <c r="B269" s="321"/>
      <c r="C269" s="321"/>
      <c r="D269" s="321"/>
      <c r="E269" s="328"/>
      <c r="F269" s="328"/>
      <c r="G269" s="329"/>
      <c r="H269" s="331"/>
      <c r="I269" s="325"/>
      <c r="J269" s="321"/>
      <c r="K269" s="271"/>
      <c r="L269" s="271"/>
      <c r="M269" s="331"/>
    </row>
    <row r="270" spans="1:13">
      <c r="A270" s="321"/>
      <c r="B270" s="321"/>
      <c r="C270" s="321"/>
      <c r="D270" s="321"/>
      <c r="E270" s="328"/>
      <c r="F270" s="328"/>
      <c r="G270" s="329"/>
      <c r="I270" s="325"/>
      <c r="J270" s="321"/>
      <c r="K270" s="271"/>
      <c r="L270" s="271"/>
      <c r="M270" s="331"/>
    </row>
    <row r="271" spans="1:13">
      <c r="A271" s="321"/>
      <c r="B271" s="321"/>
      <c r="C271" s="321"/>
      <c r="D271" s="321"/>
      <c r="E271" s="327"/>
      <c r="F271" s="328"/>
      <c r="G271" s="329"/>
      <c r="I271" s="325"/>
      <c r="J271" s="321"/>
      <c r="K271" s="271"/>
      <c r="L271" s="271"/>
      <c r="M271" s="331"/>
    </row>
    <row r="272" spans="1:13" s="321" customFormat="1" ht="15.75">
      <c r="E272" s="328"/>
      <c r="F272" s="328"/>
      <c r="G272" s="329"/>
      <c r="H272" s="271"/>
      <c r="I272" s="271"/>
      <c r="J272" s="271"/>
      <c r="K272" s="271"/>
      <c r="L272" s="271"/>
      <c r="M272" s="271"/>
    </row>
    <row r="273" spans="1:13">
      <c r="A273" s="321"/>
      <c r="B273" s="321"/>
      <c r="C273" s="321"/>
      <c r="D273" s="321"/>
      <c r="E273" s="328"/>
      <c r="F273" s="328"/>
      <c r="G273" s="329"/>
      <c r="H273" s="321"/>
      <c r="I273" s="271"/>
      <c r="J273" s="271"/>
      <c r="K273" s="271"/>
      <c r="L273" s="271"/>
      <c r="M273" s="271"/>
    </row>
    <row r="274" spans="1:13">
      <c r="A274" s="321"/>
      <c r="B274" s="321"/>
      <c r="C274" s="321"/>
      <c r="D274" s="321"/>
      <c r="E274" s="328"/>
      <c r="F274" s="328"/>
      <c r="G274" s="329"/>
      <c r="H274" s="321"/>
      <c r="I274" s="271"/>
      <c r="J274" s="271"/>
      <c r="K274" s="271"/>
      <c r="L274" s="271"/>
      <c r="M274" s="331"/>
    </row>
    <row r="275" spans="1:13">
      <c r="A275" s="321"/>
      <c r="B275" s="321"/>
      <c r="C275" s="321"/>
      <c r="D275" s="321"/>
      <c r="E275" s="327"/>
      <c r="F275" s="328"/>
      <c r="G275" s="329"/>
      <c r="H275" s="331"/>
      <c r="I275" s="329"/>
      <c r="J275" s="321"/>
      <c r="K275" s="329"/>
      <c r="L275" s="321"/>
      <c r="M275" s="331"/>
    </row>
    <row r="276" spans="1:13">
      <c r="A276" s="321"/>
      <c r="B276" s="321"/>
      <c r="C276" s="321"/>
      <c r="D276" s="321"/>
      <c r="E276" s="328"/>
      <c r="F276" s="328"/>
      <c r="G276" s="329"/>
      <c r="H276" s="331"/>
      <c r="I276" s="325"/>
      <c r="J276" s="321"/>
      <c r="K276" s="271"/>
      <c r="L276" s="271"/>
      <c r="M276" s="331"/>
    </row>
    <row r="277" spans="1:13">
      <c r="A277" s="321"/>
      <c r="B277" s="321"/>
      <c r="C277" s="321"/>
      <c r="D277" s="321"/>
      <c r="E277" s="328"/>
      <c r="F277" s="328"/>
      <c r="G277" s="329"/>
      <c r="I277" s="325"/>
      <c r="J277" s="321"/>
      <c r="K277" s="271"/>
      <c r="L277" s="271"/>
      <c r="M277" s="331"/>
    </row>
    <row r="278" spans="1:13">
      <c r="A278" s="321"/>
      <c r="B278" s="321"/>
      <c r="C278" s="321"/>
      <c r="D278" s="321"/>
      <c r="E278" s="328"/>
      <c r="F278" s="328"/>
      <c r="G278" s="329"/>
      <c r="H278" s="331"/>
      <c r="I278" s="325"/>
      <c r="J278" s="321"/>
      <c r="K278" s="271"/>
      <c r="L278" s="271"/>
      <c r="M278" s="331"/>
    </row>
    <row r="279" spans="1:13">
      <c r="A279" s="258"/>
      <c r="B279" s="258"/>
      <c r="C279" s="258"/>
      <c r="D279" s="258"/>
      <c r="E279" s="258"/>
      <c r="F279" s="258"/>
      <c r="G279" s="258"/>
      <c r="H279" s="258"/>
      <c r="I279" s="258"/>
      <c r="J279" s="258"/>
      <c r="K279" s="258"/>
      <c r="L279" s="258"/>
      <c r="M279" s="258"/>
    </row>
    <row r="280" spans="1:13">
      <c r="A280" s="321"/>
      <c r="B280" s="321"/>
      <c r="C280" s="321"/>
      <c r="D280" s="321"/>
      <c r="E280" s="328"/>
      <c r="F280" s="328"/>
      <c r="G280" s="329"/>
      <c r="I280" s="325"/>
      <c r="J280" s="321"/>
      <c r="K280" s="271"/>
      <c r="L280" s="271"/>
      <c r="M280" s="331"/>
    </row>
    <row r="281" spans="1:13">
      <c r="A281" s="321"/>
      <c r="B281" s="321"/>
      <c r="C281" s="321"/>
      <c r="D281" s="321"/>
      <c r="E281" s="327"/>
      <c r="F281" s="328"/>
      <c r="G281" s="329"/>
      <c r="I281" s="325"/>
      <c r="J281" s="321"/>
      <c r="K281" s="271"/>
      <c r="L281" s="271"/>
      <c r="M281" s="331"/>
    </row>
    <row r="282" spans="1:13" s="321" customFormat="1" ht="15.75">
      <c r="E282" s="328"/>
      <c r="F282" s="328"/>
      <c r="G282" s="329"/>
      <c r="H282" s="271"/>
      <c r="I282" s="271"/>
      <c r="J282" s="271"/>
      <c r="K282" s="271"/>
      <c r="L282" s="271"/>
      <c r="M282" s="271"/>
    </row>
    <row r="283" spans="1:13">
      <c r="A283" s="321"/>
      <c r="B283" s="321"/>
      <c r="C283" s="321"/>
      <c r="D283" s="321"/>
      <c r="E283" s="328"/>
      <c r="F283" s="328"/>
      <c r="G283" s="329"/>
      <c r="H283" s="321"/>
      <c r="I283" s="271"/>
      <c r="J283" s="271"/>
      <c r="K283" s="271"/>
      <c r="L283" s="271"/>
      <c r="M283" s="271"/>
    </row>
    <row r="284" spans="1:13">
      <c r="A284" s="321"/>
      <c r="B284" s="321"/>
      <c r="C284" s="321"/>
      <c r="D284" s="321"/>
      <c r="E284" s="328"/>
      <c r="F284" s="328"/>
      <c r="G284" s="329"/>
      <c r="H284" s="321"/>
      <c r="I284" s="271"/>
      <c r="J284" s="271"/>
      <c r="K284" s="271"/>
      <c r="L284" s="271"/>
      <c r="M284" s="331"/>
    </row>
    <row r="285" spans="1:13">
      <c r="A285" s="321"/>
      <c r="B285" s="321"/>
      <c r="C285" s="321"/>
      <c r="D285" s="321"/>
      <c r="E285" s="327"/>
      <c r="F285" s="328"/>
      <c r="G285" s="329"/>
      <c r="H285" s="331"/>
      <c r="I285" s="329"/>
      <c r="J285" s="321"/>
      <c r="K285" s="329"/>
      <c r="L285" s="321"/>
      <c r="M285" s="331"/>
    </row>
    <row r="286" spans="1:13">
      <c r="A286" s="321"/>
      <c r="B286" s="321"/>
      <c r="C286" s="321"/>
      <c r="D286" s="321"/>
      <c r="E286" s="328"/>
      <c r="F286" s="328"/>
      <c r="G286" s="329"/>
      <c r="H286" s="331"/>
      <c r="I286" s="325"/>
      <c r="J286" s="321"/>
      <c r="K286" s="271"/>
      <c r="L286" s="271"/>
      <c r="M286" s="331"/>
    </row>
    <row r="287" spans="1:13">
      <c r="A287" s="321"/>
      <c r="B287" s="321"/>
      <c r="C287" s="321"/>
      <c r="D287" s="321"/>
      <c r="E287" s="328"/>
      <c r="F287" s="328"/>
      <c r="G287" s="329"/>
      <c r="I287" s="325"/>
      <c r="J287" s="321"/>
      <c r="K287" s="271"/>
      <c r="L287" s="271"/>
      <c r="M287" s="331"/>
    </row>
    <row r="288" spans="1:13">
      <c r="A288" s="321"/>
      <c r="B288" s="321"/>
      <c r="C288" s="321"/>
      <c r="D288" s="321"/>
      <c r="E288" s="328"/>
      <c r="F288" s="328"/>
      <c r="G288" s="329"/>
      <c r="H288" s="331"/>
      <c r="I288" s="325"/>
      <c r="J288" s="321"/>
      <c r="K288" s="271"/>
      <c r="L288" s="271"/>
      <c r="M288" s="331"/>
    </row>
    <row r="289" spans="1:13">
      <c r="A289" s="321"/>
      <c r="B289" s="321"/>
      <c r="C289" s="321"/>
      <c r="D289" s="321"/>
      <c r="E289" s="328"/>
      <c r="F289" s="328"/>
      <c r="G289" s="329"/>
      <c r="I289" s="325"/>
      <c r="J289" s="321"/>
      <c r="K289" s="271"/>
      <c r="L289" s="271"/>
      <c r="M289" s="331"/>
    </row>
    <row r="290" spans="1:13">
      <c r="A290" s="321"/>
      <c r="B290" s="321"/>
      <c r="C290" s="321"/>
      <c r="D290" s="321"/>
      <c r="E290" s="327"/>
      <c r="F290" s="328"/>
      <c r="G290" s="329"/>
      <c r="I290" s="325"/>
      <c r="J290" s="321"/>
      <c r="K290" s="271"/>
      <c r="L290" s="271"/>
      <c r="M290" s="331"/>
    </row>
    <row r="291" spans="1:13" s="321" customFormat="1" ht="15.75">
      <c r="E291" s="328"/>
      <c r="F291" s="328"/>
      <c r="G291" s="329"/>
      <c r="H291" s="271"/>
      <c r="I291" s="271"/>
      <c r="J291" s="271"/>
      <c r="K291" s="271"/>
      <c r="L291" s="271"/>
      <c r="M291" s="271"/>
    </row>
    <row r="292" spans="1:13">
      <c r="A292" s="321"/>
      <c r="B292" s="321"/>
      <c r="C292" s="321"/>
      <c r="D292" s="321"/>
      <c r="E292" s="328"/>
      <c r="F292" s="328"/>
      <c r="G292" s="329"/>
      <c r="H292" s="321"/>
      <c r="I292" s="271"/>
      <c r="J292" s="271"/>
      <c r="K292" s="271"/>
      <c r="L292" s="271"/>
      <c r="M292" s="271"/>
    </row>
    <row r="293" spans="1:13">
      <c r="A293" s="321"/>
      <c r="B293" s="321"/>
      <c r="C293" s="321"/>
      <c r="D293" s="321"/>
      <c r="E293" s="328"/>
      <c r="F293" s="328"/>
      <c r="G293" s="329"/>
      <c r="H293" s="321"/>
      <c r="I293" s="271"/>
      <c r="J293" s="271"/>
      <c r="K293" s="271"/>
      <c r="L293" s="271"/>
      <c r="M293" s="331"/>
    </row>
    <row r="294" spans="1:13">
      <c r="A294" s="321"/>
      <c r="B294" s="321"/>
      <c r="C294" s="321"/>
      <c r="D294" s="321"/>
      <c r="E294" s="327"/>
      <c r="F294" s="328"/>
      <c r="G294" s="329"/>
      <c r="H294" s="331"/>
      <c r="I294" s="329"/>
      <c r="J294" s="321"/>
      <c r="K294" s="329"/>
      <c r="L294" s="321"/>
      <c r="M294" s="329"/>
    </row>
    <row r="295" spans="1:13">
      <c r="A295" s="321"/>
      <c r="B295" s="321"/>
      <c r="C295" s="321"/>
      <c r="D295" s="321"/>
      <c r="E295" s="328"/>
      <c r="F295" s="328"/>
      <c r="G295" s="329"/>
      <c r="H295" s="331"/>
      <c r="I295" s="325"/>
      <c r="J295" s="321"/>
      <c r="K295" s="271"/>
      <c r="L295" s="271"/>
      <c r="M295" s="331"/>
    </row>
    <row r="296" spans="1:13">
      <c r="A296" s="321"/>
      <c r="B296" s="321"/>
      <c r="C296" s="321"/>
      <c r="D296" s="321"/>
      <c r="E296" s="328"/>
      <c r="F296" s="328"/>
      <c r="G296" s="329"/>
      <c r="I296" s="325"/>
      <c r="J296" s="321"/>
      <c r="K296" s="271"/>
      <c r="L296" s="271"/>
      <c r="M296" s="331"/>
    </row>
    <row r="297" spans="1:13">
      <c r="A297" s="321"/>
      <c r="B297" s="321"/>
      <c r="C297" s="321"/>
      <c r="D297" s="321"/>
      <c r="E297" s="328"/>
      <c r="F297" s="328"/>
      <c r="G297" s="329"/>
      <c r="H297" s="331"/>
      <c r="I297" s="325"/>
      <c r="J297" s="321"/>
      <c r="K297" s="271"/>
      <c r="L297" s="271"/>
      <c r="M297" s="331"/>
    </row>
    <row r="298" spans="1:13">
      <c r="A298" s="321"/>
      <c r="B298" s="321"/>
      <c r="C298" s="321"/>
      <c r="D298" s="321"/>
      <c r="E298" s="328"/>
      <c r="F298" s="328"/>
      <c r="G298" s="329"/>
      <c r="I298" s="325"/>
      <c r="J298" s="321"/>
      <c r="K298" s="271"/>
      <c r="L298" s="271"/>
      <c r="M298" s="331"/>
    </row>
    <row r="299" spans="1:13">
      <c r="A299" s="321"/>
      <c r="B299" s="321"/>
      <c r="C299" s="321"/>
      <c r="D299" s="321"/>
      <c r="E299" s="327"/>
      <c r="F299" s="328"/>
      <c r="G299" s="329"/>
      <c r="I299" s="325"/>
      <c r="J299" s="321"/>
      <c r="K299" s="271"/>
      <c r="L299" s="271"/>
      <c r="M299" s="331"/>
    </row>
    <row r="300" spans="1:13" s="321" customFormat="1" ht="15.75">
      <c r="E300" s="328"/>
      <c r="F300" s="328"/>
      <c r="G300" s="329"/>
      <c r="H300" s="271"/>
      <c r="I300" s="271"/>
      <c r="J300" s="271"/>
      <c r="K300" s="271"/>
      <c r="L300" s="271"/>
      <c r="M300" s="271"/>
    </row>
    <row r="301" spans="1:13">
      <c r="A301" s="321"/>
      <c r="B301" s="321"/>
      <c r="C301" s="321"/>
      <c r="D301" s="321"/>
      <c r="E301" s="328"/>
      <c r="F301" s="328"/>
      <c r="G301" s="329"/>
      <c r="H301" s="321"/>
      <c r="I301" s="271"/>
      <c r="J301" s="271"/>
      <c r="K301" s="271"/>
      <c r="L301" s="271"/>
      <c r="M301" s="271"/>
    </row>
    <row r="302" spans="1:13">
      <c r="A302" s="321"/>
      <c r="B302" s="321"/>
      <c r="C302" s="321"/>
      <c r="D302" s="321"/>
      <c r="E302" s="328"/>
      <c r="F302" s="328"/>
      <c r="G302" s="329"/>
      <c r="H302" s="321"/>
      <c r="I302" s="271"/>
      <c r="J302" s="271"/>
      <c r="K302" s="271"/>
      <c r="L302" s="271"/>
      <c r="M302" s="331"/>
    </row>
    <row r="303" spans="1:13">
      <c r="A303" s="321"/>
      <c r="B303" s="321"/>
      <c r="C303" s="321"/>
      <c r="D303" s="321"/>
      <c r="E303" s="327"/>
      <c r="F303" s="328"/>
      <c r="G303" s="329"/>
      <c r="H303" s="331"/>
      <c r="I303" s="329"/>
      <c r="J303" s="321"/>
      <c r="K303" s="329"/>
      <c r="L303" s="321"/>
      <c r="M303" s="329"/>
    </row>
    <row r="304" spans="1:13">
      <c r="A304" s="321"/>
      <c r="B304" s="321"/>
      <c r="C304" s="321"/>
      <c r="D304" s="321"/>
      <c r="E304" s="328"/>
      <c r="F304" s="328"/>
      <c r="G304" s="329"/>
      <c r="H304" s="331"/>
      <c r="I304" s="325"/>
      <c r="J304" s="321"/>
      <c r="K304" s="271"/>
      <c r="L304" s="271"/>
      <c r="M304" s="331"/>
    </row>
    <row r="305" spans="1:13">
      <c r="A305" s="321"/>
      <c r="B305" s="321"/>
      <c r="C305" s="321"/>
      <c r="D305" s="321"/>
      <c r="E305" s="328"/>
      <c r="F305" s="328"/>
      <c r="G305" s="329"/>
      <c r="I305" s="325"/>
      <c r="J305" s="321"/>
      <c r="K305" s="271"/>
      <c r="L305" s="271"/>
      <c r="M305" s="331"/>
    </row>
    <row r="306" spans="1:13">
      <c r="A306" s="321"/>
      <c r="B306" s="321"/>
      <c r="C306" s="321"/>
      <c r="D306" s="321"/>
      <c r="E306" s="328"/>
      <c r="F306" s="328"/>
      <c r="G306" s="329"/>
      <c r="H306" s="331"/>
      <c r="I306" s="325"/>
      <c r="J306" s="321"/>
      <c r="K306" s="271"/>
      <c r="L306" s="271"/>
      <c r="M306" s="331"/>
    </row>
    <row r="307" spans="1:13">
      <c r="A307" s="321"/>
      <c r="B307" s="321"/>
      <c r="C307" s="321"/>
      <c r="D307" s="321"/>
      <c r="E307" s="328"/>
      <c r="F307" s="328"/>
      <c r="G307" s="329"/>
      <c r="I307" s="325"/>
      <c r="J307" s="321"/>
      <c r="K307" s="271"/>
      <c r="L307" s="271"/>
      <c r="M307" s="331"/>
    </row>
    <row r="308" spans="1:13">
      <c r="A308" s="321"/>
      <c r="B308" s="321"/>
      <c r="C308" s="321"/>
      <c r="D308" s="321"/>
      <c r="E308" s="327"/>
      <c r="F308" s="328"/>
      <c r="G308" s="329"/>
      <c r="I308" s="325"/>
      <c r="J308" s="321"/>
      <c r="K308" s="271"/>
      <c r="L308" s="271"/>
      <c r="M308" s="331"/>
    </row>
    <row r="309" spans="1:13" s="321" customFormat="1" ht="15.75">
      <c r="E309" s="328"/>
      <c r="F309" s="328"/>
      <c r="G309" s="329"/>
      <c r="H309" s="271"/>
      <c r="I309" s="271"/>
      <c r="J309" s="271"/>
      <c r="K309" s="271"/>
      <c r="L309" s="271"/>
      <c r="M309" s="271"/>
    </row>
    <row r="310" spans="1:13" s="321" customFormat="1" ht="15.75">
      <c r="B310" s="256"/>
      <c r="C310" s="333"/>
      <c r="E310" s="328"/>
      <c r="F310" s="328"/>
      <c r="G310" s="329"/>
      <c r="I310" s="271"/>
      <c r="K310" s="271"/>
      <c r="M310" s="331"/>
    </row>
    <row r="311" spans="1:13" s="321" customFormat="1" ht="15.75">
      <c r="E311" s="328"/>
      <c r="F311" s="328"/>
      <c r="G311" s="329"/>
      <c r="H311" s="271"/>
      <c r="I311" s="271"/>
      <c r="J311" s="271"/>
      <c r="K311" s="271"/>
      <c r="L311" s="271"/>
      <c r="M311" s="271"/>
    </row>
    <row r="312" spans="1:13" s="321" customFormat="1" ht="15.75">
      <c r="B312" s="256"/>
      <c r="C312" s="333"/>
      <c r="E312" s="328"/>
      <c r="F312" s="328"/>
      <c r="G312" s="329"/>
      <c r="I312" s="271"/>
      <c r="K312" s="271"/>
      <c r="M312" s="331"/>
    </row>
    <row r="313" spans="1:13" s="321" customFormat="1" ht="15.75">
      <c r="E313" s="328"/>
      <c r="F313" s="328"/>
      <c r="G313" s="329"/>
      <c r="H313" s="271"/>
      <c r="I313" s="271"/>
      <c r="J313" s="271"/>
      <c r="K313" s="271"/>
      <c r="L313" s="271"/>
      <c r="M313" s="271"/>
    </row>
    <row r="314" spans="1:13" s="321" customFormat="1" ht="15.75">
      <c r="B314" s="256"/>
      <c r="C314" s="333"/>
      <c r="E314" s="328"/>
      <c r="F314" s="328"/>
      <c r="G314" s="329"/>
      <c r="I314" s="271"/>
      <c r="K314" s="271"/>
      <c r="M314" s="331"/>
    </row>
    <row r="315" spans="1:13">
      <c r="A315" s="258"/>
      <c r="B315" s="258"/>
      <c r="C315" s="258"/>
      <c r="D315" s="258"/>
      <c r="E315" s="258"/>
      <c r="F315" s="258"/>
      <c r="G315" s="258"/>
      <c r="H315" s="258"/>
      <c r="I315" s="258"/>
      <c r="J315" s="258"/>
      <c r="K315" s="258"/>
      <c r="L315" s="258"/>
      <c r="M315" s="258"/>
    </row>
    <row r="316" spans="1:13" s="321" customFormat="1" ht="15.75">
      <c r="C316" s="333"/>
      <c r="E316" s="328"/>
      <c r="F316" s="328"/>
      <c r="G316" s="329"/>
      <c r="I316" s="271"/>
      <c r="K316" s="271"/>
      <c r="M316" s="331"/>
    </row>
    <row r="317" spans="1:13" s="321" customFormat="1" ht="15.75">
      <c r="E317" s="328"/>
      <c r="F317" s="328"/>
      <c r="G317" s="329"/>
      <c r="H317" s="271"/>
      <c r="I317" s="271"/>
      <c r="J317" s="271"/>
      <c r="K317" s="271"/>
      <c r="L317" s="271"/>
      <c r="M317" s="271"/>
    </row>
    <row r="318" spans="1:13" s="321" customFormat="1" ht="15.75">
      <c r="C318" s="333"/>
      <c r="E318" s="328"/>
      <c r="F318" s="328"/>
      <c r="G318" s="329"/>
      <c r="I318" s="271"/>
      <c r="K318" s="271"/>
      <c r="M318" s="331"/>
    </row>
    <row r="319" spans="1:13" s="321" customFormat="1" ht="15.75">
      <c r="E319" s="328"/>
      <c r="F319" s="328"/>
      <c r="G319" s="329"/>
      <c r="H319" s="271"/>
      <c r="I319" s="271"/>
      <c r="J319" s="271"/>
      <c r="K319" s="271"/>
      <c r="L319" s="271"/>
      <c r="M319" s="271"/>
    </row>
    <row r="320" spans="1:13" s="321" customFormat="1" ht="15.75">
      <c r="C320" s="333"/>
      <c r="E320" s="328"/>
      <c r="F320" s="328"/>
      <c r="G320" s="329"/>
      <c r="I320" s="271"/>
      <c r="K320" s="271"/>
      <c r="M320" s="331"/>
    </row>
    <row r="321" spans="1:13" s="321" customFormat="1" ht="15.75">
      <c r="E321" s="328"/>
      <c r="F321" s="328"/>
      <c r="G321" s="329"/>
      <c r="H321" s="271"/>
      <c r="I321" s="271"/>
      <c r="J321" s="271"/>
      <c r="K321" s="271"/>
      <c r="L321" s="271"/>
      <c r="M321" s="271"/>
    </row>
    <row r="322" spans="1:13" s="321" customFormat="1" ht="15.75">
      <c r="B322" s="256"/>
      <c r="C322" s="333"/>
      <c r="E322" s="328"/>
      <c r="F322" s="328"/>
      <c r="G322" s="329"/>
      <c r="I322" s="271"/>
      <c r="K322" s="271"/>
      <c r="M322" s="331"/>
    </row>
    <row r="323" spans="1:13" s="321" customFormat="1" ht="15.75">
      <c r="E323" s="328"/>
      <c r="F323" s="328"/>
      <c r="G323" s="329"/>
      <c r="H323" s="271"/>
      <c r="I323" s="271"/>
      <c r="J323" s="271"/>
      <c r="K323" s="271"/>
      <c r="L323" s="271"/>
      <c r="M323" s="271"/>
    </row>
    <row r="324" spans="1:13" s="321" customFormat="1" ht="15.75">
      <c r="C324" s="333"/>
      <c r="E324" s="328"/>
      <c r="F324" s="328"/>
      <c r="G324" s="329"/>
      <c r="I324" s="271"/>
      <c r="K324" s="271"/>
      <c r="M324" s="331"/>
    </row>
    <row r="325" spans="1:13" s="321" customFormat="1" ht="15.75">
      <c r="E325" s="328"/>
      <c r="F325" s="328"/>
      <c r="G325" s="329"/>
      <c r="H325" s="271"/>
      <c r="I325" s="271"/>
      <c r="J325" s="271"/>
      <c r="K325" s="271"/>
      <c r="L325" s="271"/>
      <c r="M325" s="271"/>
    </row>
    <row r="326" spans="1:13" s="321" customFormat="1" ht="15.75">
      <c r="C326" s="333"/>
      <c r="E326" s="328"/>
      <c r="F326" s="328"/>
      <c r="G326" s="329"/>
      <c r="I326" s="271"/>
      <c r="K326" s="271"/>
      <c r="M326" s="331"/>
    </row>
    <row r="327" spans="1:13" s="321" customFormat="1" ht="15.75">
      <c r="E327" s="328"/>
      <c r="F327" s="328"/>
      <c r="G327" s="329"/>
      <c r="H327" s="271"/>
      <c r="I327" s="271"/>
      <c r="J327" s="271"/>
      <c r="K327" s="271"/>
      <c r="L327" s="271"/>
      <c r="M327" s="271"/>
    </row>
    <row r="328" spans="1:13" s="321" customFormat="1" ht="15.75">
      <c r="C328" s="333"/>
      <c r="E328" s="328"/>
      <c r="F328" s="328"/>
      <c r="G328" s="329"/>
      <c r="I328" s="271"/>
      <c r="K328" s="271"/>
      <c r="M328" s="331"/>
    </row>
    <row r="329" spans="1:13" s="321" customFormat="1" ht="15.75">
      <c r="E329" s="328"/>
      <c r="F329" s="328"/>
      <c r="G329" s="329"/>
      <c r="H329" s="271"/>
      <c r="I329" s="271"/>
      <c r="J329" s="271"/>
      <c r="K329" s="271"/>
      <c r="L329" s="271"/>
      <c r="M329" s="271"/>
    </row>
    <row r="330" spans="1:13" s="321" customFormat="1" ht="15.75">
      <c r="C330" s="333"/>
      <c r="E330" s="328"/>
      <c r="F330" s="328"/>
      <c r="G330" s="329"/>
      <c r="I330" s="271"/>
      <c r="K330" s="271"/>
      <c r="M330" s="331"/>
    </row>
    <row r="331" spans="1:13" s="321" customFormat="1" ht="15.75">
      <c r="E331" s="328"/>
      <c r="F331" s="328"/>
      <c r="G331" s="329"/>
      <c r="H331" s="271"/>
      <c r="I331" s="271"/>
      <c r="J331" s="271"/>
      <c r="K331" s="271"/>
      <c r="L331" s="271"/>
      <c r="M331" s="271"/>
    </row>
    <row r="332" spans="1:13">
      <c r="A332" s="321"/>
      <c r="B332" s="321"/>
      <c r="C332" s="333"/>
      <c r="D332" s="321"/>
      <c r="E332" s="321"/>
      <c r="F332" s="321"/>
      <c r="G332" s="329"/>
      <c r="H332" s="321"/>
      <c r="I332" s="271"/>
      <c r="J332" s="271"/>
      <c r="K332" s="271"/>
      <c r="L332" s="271"/>
      <c r="M332" s="271"/>
    </row>
    <row r="333" spans="1:13">
      <c r="A333" s="321"/>
      <c r="B333" s="321"/>
      <c r="C333" s="321"/>
      <c r="D333" s="321"/>
      <c r="E333" s="328"/>
      <c r="F333" s="328"/>
      <c r="G333" s="329"/>
      <c r="H333" s="321"/>
      <c r="I333" s="271"/>
      <c r="J333" s="271"/>
      <c r="K333" s="271"/>
      <c r="L333" s="271"/>
      <c r="M333" s="331"/>
    </row>
    <row r="334" spans="1:13">
      <c r="A334" s="321"/>
      <c r="B334" s="321"/>
      <c r="C334" s="321"/>
      <c r="D334" s="321"/>
      <c r="E334" s="328"/>
      <c r="F334" s="328"/>
      <c r="G334" s="329"/>
      <c r="H334" s="331"/>
      <c r="I334" s="329"/>
      <c r="J334" s="321"/>
      <c r="K334" s="329"/>
      <c r="L334" s="321"/>
      <c r="M334" s="329"/>
    </row>
    <row r="335" spans="1:13">
      <c r="A335" s="321"/>
      <c r="B335" s="321"/>
      <c r="C335" s="321"/>
      <c r="D335" s="321"/>
      <c r="E335" s="329"/>
      <c r="F335" s="328"/>
      <c r="G335" s="329"/>
      <c r="H335" s="331"/>
      <c r="I335" s="325"/>
      <c r="J335" s="321"/>
      <c r="K335" s="271"/>
      <c r="L335" s="271"/>
      <c r="M335" s="331"/>
    </row>
    <row r="336" spans="1:13">
      <c r="A336" s="321"/>
      <c r="B336" s="321"/>
      <c r="C336" s="321"/>
      <c r="D336" s="321"/>
      <c r="E336" s="328"/>
      <c r="F336" s="328"/>
      <c r="G336" s="329"/>
      <c r="I336" s="325"/>
      <c r="J336" s="321"/>
      <c r="K336" s="271"/>
      <c r="L336" s="271"/>
      <c r="M336" s="331"/>
    </row>
    <row r="337" spans="1:13">
      <c r="A337" s="321"/>
      <c r="B337" s="321"/>
      <c r="C337" s="321"/>
      <c r="D337" s="321"/>
      <c r="E337" s="328"/>
      <c r="F337" s="328"/>
      <c r="G337" s="329"/>
      <c r="H337" s="331"/>
      <c r="I337" s="325"/>
      <c r="J337" s="321"/>
      <c r="K337" s="271"/>
      <c r="L337" s="271"/>
      <c r="M337" s="331"/>
    </row>
    <row r="338" spans="1:13" s="321" customFormat="1" ht="15.75">
      <c r="E338" s="328"/>
      <c r="F338" s="328"/>
      <c r="G338" s="329"/>
      <c r="H338" s="271"/>
      <c r="I338" s="271"/>
      <c r="J338" s="271"/>
      <c r="K338" s="271"/>
      <c r="L338" s="271"/>
      <c r="M338" s="271"/>
    </row>
    <row r="339" spans="1:13">
      <c r="A339" s="321"/>
      <c r="B339" s="321"/>
      <c r="C339" s="333"/>
      <c r="D339" s="321"/>
      <c r="E339" s="321"/>
      <c r="F339" s="321"/>
      <c r="G339" s="329"/>
      <c r="H339" s="321"/>
      <c r="I339" s="271"/>
      <c r="J339" s="271"/>
      <c r="K339" s="271"/>
      <c r="L339" s="271"/>
      <c r="M339" s="271"/>
    </row>
    <row r="340" spans="1:13">
      <c r="A340" s="321"/>
      <c r="B340" s="321"/>
      <c r="C340" s="321"/>
      <c r="D340" s="321"/>
      <c r="E340" s="328"/>
      <c r="F340" s="328"/>
      <c r="G340" s="329"/>
      <c r="H340" s="321"/>
      <c r="I340" s="271"/>
      <c r="J340" s="271"/>
      <c r="K340" s="271"/>
      <c r="L340" s="271"/>
      <c r="M340" s="331"/>
    </row>
    <row r="341" spans="1:13">
      <c r="A341" s="321"/>
      <c r="B341" s="321"/>
      <c r="C341" s="321"/>
      <c r="D341" s="321"/>
      <c r="E341" s="327"/>
      <c r="F341" s="328"/>
      <c r="G341" s="329"/>
      <c r="H341" s="331"/>
      <c r="I341" s="329"/>
      <c r="J341" s="321"/>
      <c r="K341" s="329"/>
      <c r="L341" s="321"/>
      <c r="M341" s="329"/>
    </row>
    <row r="342" spans="1:13">
      <c r="A342" s="321"/>
      <c r="B342" s="321"/>
      <c r="C342" s="321"/>
      <c r="D342" s="321"/>
      <c r="E342" s="329"/>
      <c r="F342" s="328"/>
      <c r="G342" s="329"/>
      <c r="H342" s="331"/>
      <c r="I342" s="325"/>
      <c r="J342" s="321"/>
      <c r="K342" s="271"/>
      <c r="L342" s="271"/>
      <c r="M342" s="331"/>
    </row>
    <row r="343" spans="1:13">
      <c r="A343" s="321"/>
      <c r="B343" s="321"/>
      <c r="C343" s="321"/>
      <c r="D343" s="321"/>
      <c r="E343" s="327"/>
      <c r="F343" s="328"/>
      <c r="G343" s="329"/>
      <c r="H343" s="331"/>
      <c r="I343" s="325"/>
      <c r="J343" s="321"/>
      <c r="K343" s="271"/>
      <c r="L343" s="271"/>
      <c r="M343" s="331"/>
    </row>
    <row r="344" spans="1:13" s="321" customFormat="1" ht="15.75">
      <c r="E344" s="328"/>
      <c r="F344" s="328"/>
      <c r="G344" s="329"/>
      <c r="H344" s="271"/>
      <c r="I344" s="271"/>
      <c r="J344" s="271"/>
      <c r="K344" s="271"/>
      <c r="L344" s="271"/>
      <c r="M344" s="271"/>
    </row>
    <row r="345" spans="1:13">
      <c r="A345" s="258"/>
      <c r="B345" s="258"/>
      <c r="C345" s="258"/>
      <c r="D345" s="258"/>
      <c r="E345" s="258"/>
      <c r="F345" s="258"/>
      <c r="G345" s="258"/>
      <c r="H345" s="258"/>
      <c r="I345" s="258"/>
      <c r="J345" s="258"/>
      <c r="K345" s="258"/>
      <c r="L345" s="258"/>
      <c r="M345" s="258"/>
    </row>
    <row r="346" spans="1:13">
      <c r="A346" s="321"/>
      <c r="B346" s="321"/>
      <c r="C346" s="333"/>
      <c r="D346" s="321"/>
      <c r="E346" s="321"/>
      <c r="F346" s="321"/>
      <c r="G346" s="329"/>
      <c r="H346" s="321"/>
      <c r="I346" s="271"/>
      <c r="J346" s="271"/>
      <c r="K346" s="271"/>
      <c r="L346" s="271"/>
      <c r="M346" s="271"/>
    </row>
    <row r="347" spans="1:13">
      <c r="A347" s="321"/>
      <c r="B347" s="321"/>
      <c r="C347" s="321"/>
      <c r="D347" s="321"/>
      <c r="E347" s="328"/>
      <c r="F347" s="328"/>
      <c r="G347" s="329"/>
      <c r="H347" s="321"/>
      <c r="I347" s="271"/>
      <c r="J347" s="271"/>
      <c r="K347" s="271"/>
      <c r="L347" s="271"/>
      <c r="M347" s="331"/>
    </row>
    <row r="348" spans="1:13">
      <c r="A348" s="321"/>
      <c r="B348" s="321"/>
      <c r="C348" s="321"/>
      <c r="D348" s="321"/>
      <c r="E348" s="327"/>
      <c r="F348" s="328"/>
      <c r="G348" s="329"/>
      <c r="H348" s="331"/>
      <c r="I348" s="329"/>
      <c r="J348" s="321"/>
      <c r="K348" s="329"/>
      <c r="L348" s="321"/>
      <c r="M348" s="329"/>
    </row>
    <row r="349" spans="1:13">
      <c r="A349" s="321"/>
      <c r="B349" s="321"/>
      <c r="C349" s="321"/>
      <c r="D349" s="321"/>
      <c r="E349" s="329"/>
      <c r="F349" s="328"/>
      <c r="G349" s="329"/>
      <c r="H349" s="331"/>
      <c r="I349" s="325"/>
      <c r="J349" s="321"/>
      <c r="K349" s="271"/>
      <c r="L349" s="271"/>
      <c r="M349" s="331"/>
    </row>
    <row r="350" spans="1:13">
      <c r="A350" s="321"/>
      <c r="B350" s="321"/>
      <c r="C350" s="321"/>
      <c r="D350" s="321"/>
      <c r="E350" s="327"/>
      <c r="F350" s="328"/>
      <c r="G350" s="329"/>
      <c r="H350" s="331"/>
      <c r="I350" s="325"/>
      <c r="J350" s="321"/>
      <c r="K350" s="271"/>
      <c r="L350" s="271"/>
      <c r="M350" s="331"/>
    </row>
    <row r="351" spans="1:13" s="321" customFormat="1" ht="15.75">
      <c r="E351" s="328"/>
      <c r="F351" s="328"/>
      <c r="G351" s="329"/>
      <c r="H351" s="271"/>
      <c r="I351" s="271"/>
      <c r="J351" s="271"/>
      <c r="K351" s="271"/>
      <c r="L351" s="271"/>
      <c r="M351" s="271"/>
    </row>
    <row r="352" spans="1:13">
      <c r="A352" s="321"/>
      <c r="B352" s="321"/>
      <c r="C352" s="333"/>
      <c r="D352" s="321"/>
      <c r="E352" s="321"/>
      <c r="F352" s="321"/>
      <c r="G352" s="329"/>
      <c r="H352" s="321"/>
      <c r="I352" s="271"/>
      <c r="J352" s="271"/>
      <c r="K352" s="271"/>
      <c r="L352" s="271"/>
      <c r="M352" s="271"/>
    </row>
    <row r="353" spans="1:13">
      <c r="A353" s="321"/>
      <c r="B353" s="321"/>
      <c r="C353" s="321"/>
      <c r="D353" s="321"/>
      <c r="E353" s="328"/>
      <c r="F353" s="328"/>
      <c r="G353" s="329"/>
      <c r="H353" s="321"/>
      <c r="I353" s="271"/>
      <c r="J353" s="271"/>
      <c r="K353" s="271"/>
      <c r="L353" s="271"/>
      <c r="M353" s="331"/>
    </row>
    <row r="354" spans="1:13">
      <c r="A354" s="321"/>
      <c r="B354" s="321"/>
      <c r="C354" s="321"/>
      <c r="D354" s="321"/>
      <c r="E354" s="327"/>
      <c r="F354" s="328"/>
      <c r="G354" s="329"/>
      <c r="H354" s="331"/>
      <c r="I354" s="329"/>
      <c r="J354" s="321"/>
      <c r="K354" s="329"/>
      <c r="L354" s="321"/>
      <c r="M354" s="329"/>
    </row>
    <row r="355" spans="1:13">
      <c r="A355" s="321"/>
      <c r="B355" s="321"/>
      <c r="C355" s="321"/>
      <c r="D355" s="321"/>
      <c r="E355" s="329"/>
      <c r="F355" s="328"/>
      <c r="G355" s="329"/>
      <c r="H355" s="331"/>
      <c r="I355" s="325"/>
      <c r="J355" s="321"/>
      <c r="K355" s="271"/>
      <c r="L355" s="271"/>
      <c r="M355" s="331"/>
    </row>
    <row r="356" spans="1:13">
      <c r="A356" s="321"/>
      <c r="B356" s="321"/>
      <c r="C356" s="321"/>
      <c r="D356" s="321"/>
      <c r="E356" s="327"/>
      <c r="F356" s="328"/>
      <c r="G356" s="329"/>
      <c r="H356" s="331"/>
      <c r="I356" s="325"/>
      <c r="J356" s="321"/>
      <c r="K356" s="271"/>
      <c r="L356" s="271"/>
      <c r="M356" s="331"/>
    </row>
    <row r="357" spans="1:13" s="321" customFormat="1" ht="15.75">
      <c r="E357" s="328"/>
      <c r="F357" s="328"/>
      <c r="G357" s="329"/>
      <c r="H357" s="271"/>
      <c r="I357" s="271"/>
      <c r="J357" s="271"/>
      <c r="K357" s="271"/>
      <c r="L357" s="271"/>
      <c r="M357" s="271"/>
    </row>
    <row r="358" spans="1:13">
      <c r="A358" s="321"/>
      <c r="B358" s="321"/>
      <c r="C358" s="333"/>
      <c r="D358" s="321"/>
      <c r="E358" s="321"/>
      <c r="F358" s="321"/>
      <c r="G358" s="329"/>
      <c r="H358" s="321"/>
      <c r="I358" s="271"/>
      <c r="J358" s="271"/>
      <c r="K358" s="271"/>
      <c r="L358" s="271"/>
      <c r="M358" s="271"/>
    </row>
    <row r="359" spans="1:13">
      <c r="A359" s="321"/>
      <c r="B359" s="321"/>
      <c r="C359" s="321"/>
      <c r="D359" s="321"/>
      <c r="E359" s="328"/>
      <c r="F359" s="328"/>
      <c r="G359" s="329"/>
      <c r="H359" s="321"/>
      <c r="I359" s="271"/>
      <c r="J359" s="271"/>
      <c r="K359" s="271"/>
      <c r="L359" s="271"/>
      <c r="M359" s="331"/>
    </row>
    <row r="360" spans="1:13">
      <c r="A360" s="321"/>
      <c r="B360" s="321"/>
      <c r="C360" s="321"/>
      <c r="D360" s="321"/>
      <c r="E360" s="327"/>
      <c r="F360" s="328"/>
      <c r="G360" s="329"/>
      <c r="H360" s="331"/>
      <c r="I360" s="329"/>
      <c r="J360" s="321"/>
      <c r="K360" s="329"/>
      <c r="L360" s="321"/>
      <c r="M360" s="329"/>
    </row>
    <row r="361" spans="1:13">
      <c r="A361" s="321"/>
      <c r="B361" s="321"/>
      <c r="C361" s="321"/>
      <c r="D361" s="321"/>
      <c r="E361" s="329"/>
      <c r="F361" s="328"/>
      <c r="G361" s="329"/>
      <c r="H361" s="331"/>
      <c r="I361" s="325"/>
      <c r="J361" s="321"/>
      <c r="K361" s="271"/>
      <c r="L361" s="271"/>
      <c r="M361" s="331"/>
    </row>
    <row r="362" spans="1:13">
      <c r="A362" s="321"/>
      <c r="B362" s="321"/>
      <c r="C362" s="321"/>
      <c r="D362" s="321"/>
      <c r="E362" s="327"/>
      <c r="F362" s="328"/>
      <c r="G362" s="329"/>
      <c r="H362" s="331"/>
      <c r="I362" s="325"/>
      <c r="J362" s="321"/>
      <c r="K362" s="271"/>
      <c r="L362" s="271"/>
      <c r="M362" s="331"/>
    </row>
    <row r="363" spans="1:13" s="321" customFormat="1" ht="15.75">
      <c r="E363" s="328"/>
      <c r="F363" s="328"/>
      <c r="G363" s="329"/>
      <c r="H363" s="271"/>
      <c r="I363" s="271"/>
      <c r="J363" s="271"/>
      <c r="K363" s="271"/>
      <c r="L363" s="271"/>
      <c r="M363" s="271"/>
    </row>
    <row r="364" spans="1:13">
      <c r="A364" s="321"/>
      <c r="B364" s="321"/>
      <c r="C364" s="333"/>
      <c r="D364" s="321"/>
      <c r="E364" s="321"/>
      <c r="F364" s="321"/>
      <c r="G364" s="329"/>
      <c r="H364" s="321"/>
      <c r="I364" s="271"/>
      <c r="J364" s="271"/>
      <c r="K364" s="271"/>
      <c r="L364" s="271"/>
      <c r="M364" s="271"/>
    </row>
    <row r="365" spans="1:13">
      <c r="A365" s="321"/>
      <c r="B365" s="321"/>
      <c r="C365" s="321"/>
      <c r="D365" s="321"/>
      <c r="E365" s="328"/>
      <c r="F365" s="328"/>
      <c r="G365" s="329"/>
      <c r="H365" s="321"/>
      <c r="I365" s="271"/>
      <c r="J365" s="271"/>
      <c r="K365" s="271"/>
      <c r="L365" s="271"/>
      <c r="M365" s="331"/>
    </row>
    <row r="366" spans="1:13">
      <c r="A366" s="321"/>
      <c r="B366" s="321"/>
      <c r="C366" s="321"/>
      <c r="D366" s="321"/>
      <c r="E366" s="327"/>
      <c r="F366" s="328"/>
      <c r="G366" s="329"/>
      <c r="H366" s="331"/>
      <c r="I366" s="329"/>
      <c r="J366" s="321"/>
      <c r="K366" s="329"/>
      <c r="L366" s="321"/>
      <c r="M366" s="329"/>
    </row>
    <row r="367" spans="1:13">
      <c r="A367" s="321"/>
      <c r="B367" s="321"/>
      <c r="C367" s="321"/>
      <c r="D367" s="321"/>
      <c r="E367" s="329"/>
      <c r="F367" s="328"/>
      <c r="G367" s="329"/>
      <c r="H367" s="331"/>
      <c r="I367" s="325"/>
      <c r="J367" s="321"/>
      <c r="K367" s="271"/>
      <c r="L367" s="271"/>
      <c r="M367" s="331"/>
    </row>
    <row r="368" spans="1:13">
      <c r="A368" s="321"/>
      <c r="B368" s="321"/>
      <c r="C368" s="321"/>
      <c r="D368" s="321"/>
      <c r="E368" s="327"/>
      <c r="F368" s="328"/>
      <c r="G368" s="329"/>
      <c r="H368" s="331"/>
      <c r="I368" s="325"/>
      <c r="J368" s="321"/>
      <c r="K368" s="271"/>
      <c r="L368" s="271"/>
      <c r="M368" s="331"/>
    </row>
    <row r="369" spans="1:13" s="321" customFormat="1" ht="15.75">
      <c r="E369" s="328"/>
      <c r="F369" s="328"/>
      <c r="G369" s="329"/>
      <c r="H369" s="271"/>
      <c r="I369" s="271"/>
      <c r="J369" s="271"/>
      <c r="K369" s="271"/>
      <c r="L369" s="271"/>
      <c r="M369" s="271"/>
    </row>
    <row r="370" spans="1:13">
      <c r="A370" s="321"/>
      <c r="B370" s="321"/>
      <c r="C370" s="333"/>
      <c r="D370" s="321"/>
      <c r="E370" s="321"/>
      <c r="F370" s="321"/>
      <c r="G370" s="329"/>
      <c r="H370" s="321"/>
      <c r="I370" s="271"/>
      <c r="J370" s="271"/>
      <c r="K370" s="271"/>
      <c r="L370" s="271"/>
      <c r="M370" s="271"/>
    </row>
    <row r="371" spans="1:13">
      <c r="A371" s="321"/>
      <c r="B371" s="321"/>
      <c r="C371" s="321"/>
      <c r="D371" s="321"/>
      <c r="E371" s="328"/>
      <c r="F371" s="328"/>
      <c r="G371" s="329"/>
      <c r="H371" s="321"/>
      <c r="I371" s="271"/>
      <c r="J371" s="271"/>
      <c r="K371" s="271"/>
      <c r="L371" s="271"/>
      <c r="M371" s="331"/>
    </row>
    <row r="372" spans="1:13">
      <c r="A372" s="321"/>
      <c r="B372" s="321"/>
      <c r="C372" s="321"/>
      <c r="D372" s="321"/>
      <c r="E372" s="327"/>
      <c r="F372" s="328"/>
      <c r="G372" s="329"/>
      <c r="H372" s="331"/>
      <c r="I372" s="329"/>
      <c r="J372" s="321"/>
      <c r="K372" s="329"/>
      <c r="L372" s="321"/>
      <c r="M372" s="329"/>
    </row>
    <row r="373" spans="1:13">
      <c r="A373" s="321"/>
      <c r="B373" s="321"/>
      <c r="C373" s="321"/>
      <c r="D373" s="321"/>
      <c r="E373" s="329"/>
      <c r="F373" s="328"/>
      <c r="G373" s="329"/>
      <c r="H373" s="331"/>
      <c r="I373" s="325"/>
      <c r="J373" s="321"/>
      <c r="K373" s="271"/>
      <c r="L373" s="271"/>
      <c r="M373" s="331"/>
    </row>
    <row r="374" spans="1:13">
      <c r="A374" s="321"/>
      <c r="B374" s="321"/>
      <c r="C374" s="321"/>
      <c r="D374" s="321"/>
      <c r="E374" s="327"/>
      <c r="F374" s="328"/>
      <c r="G374" s="329"/>
      <c r="H374" s="331"/>
      <c r="I374" s="325"/>
      <c r="J374" s="321"/>
      <c r="K374" s="271"/>
      <c r="L374" s="271"/>
      <c r="M374" s="331"/>
    </row>
    <row r="375" spans="1:13" s="321" customFormat="1" ht="15.75">
      <c r="E375" s="328"/>
      <c r="F375" s="328"/>
      <c r="G375" s="329"/>
      <c r="H375" s="271"/>
      <c r="I375" s="271"/>
      <c r="J375" s="271"/>
      <c r="K375" s="271"/>
      <c r="L375" s="271"/>
      <c r="M375" s="271"/>
    </row>
    <row r="376" spans="1:13" s="321" customFormat="1" ht="15.75">
      <c r="G376" s="329"/>
      <c r="I376" s="271"/>
      <c r="J376" s="271"/>
      <c r="K376" s="271"/>
      <c r="L376" s="271"/>
      <c r="M376" s="271"/>
    </row>
    <row r="377" spans="1:13" s="321" customFormat="1" ht="15.75">
      <c r="E377" s="328"/>
      <c r="F377" s="328"/>
      <c r="G377" s="329"/>
      <c r="I377" s="271"/>
      <c r="J377" s="271"/>
      <c r="K377" s="271"/>
      <c r="L377" s="271"/>
      <c r="M377" s="331"/>
    </row>
    <row r="378" spans="1:13" s="321" customFormat="1" ht="15.75">
      <c r="E378" s="327"/>
      <c r="F378" s="328"/>
      <c r="G378" s="329"/>
      <c r="H378" s="331"/>
      <c r="I378" s="329"/>
      <c r="K378" s="329"/>
      <c r="M378" s="329"/>
    </row>
    <row r="379" spans="1:13">
      <c r="A379" s="258"/>
      <c r="B379" s="258"/>
      <c r="C379" s="258"/>
      <c r="D379" s="258"/>
      <c r="E379" s="258"/>
      <c r="F379" s="258"/>
      <c r="G379" s="258"/>
      <c r="H379" s="258"/>
      <c r="I379" s="258"/>
      <c r="J379" s="258"/>
      <c r="K379" s="258"/>
      <c r="L379" s="258"/>
      <c r="M379" s="258"/>
    </row>
    <row r="380" spans="1:13" s="321" customFormat="1">
      <c r="E380" s="329"/>
      <c r="F380" s="328"/>
      <c r="G380" s="329"/>
      <c r="H380" s="331"/>
      <c r="I380" s="325"/>
      <c r="K380" s="271"/>
      <c r="L380" s="271"/>
      <c r="M380" s="331"/>
    </row>
    <row r="381" spans="1:13" s="321" customFormat="1">
      <c r="E381" s="328"/>
      <c r="F381" s="328"/>
      <c r="G381" s="329"/>
      <c r="H381" s="331"/>
      <c r="I381" s="325"/>
      <c r="K381" s="271"/>
      <c r="L381" s="271"/>
      <c r="M381" s="331"/>
    </row>
    <row r="382" spans="1:13" s="321" customFormat="1">
      <c r="E382" s="327"/>
      <c r="F382" s="328"/>
      <c r="G382" s="329"/>
      <c r="H382" s="331"/>
      <c r="I382" s="325"/>
      <c r="K382" s="271"/>
      <c r="L382" s="271"/>
      <c r="M382" s="331"/>
    </row>
    <row r="383" spans="1:13" s="321" customFormat="1" ht="15.75">
      <c r="E383" s="328"/>
      <c r="F383" s="328"/>
      <c r="G383" s="329"/>
      <c r="H383" s="271"/>
      <c r="I383" s="271"/>
      <c r="J383" s="271"/>
      <c r="K383" s="271"/>
      <c r="L383" s="271"/>
      <c r="M383" s="271"/>
    </row>
    <row r="384" spans="1:13">
      <c r="A384" s="321"/>
      <c r="B384" s="321"/>
      <c r="C384" s="333"/>
      <c r="D384" s="321"/>
      <c r="E384" s="321"/>
      <c r="F384" s="321"/>
      <c r="G384" s="329"/>
      <c r="H384" s="321"/>
      <c r="I384" s="271"/>
      <c r="J384" s="271"/>
      <c r="K384" s="271"/>
      <c r="L384" s="271"/>
      <c r="M384" s="271"/>
    </row>
    <row r="385" spans="1:13" s="321" customFormat="1" ht="15.75">
      <c r="E385" s="328"/>
      <c r="F385" s="328"/>
      <c r="G385" s="329"/>
      <c r="I385" s="271"/>
      <c r="J385" s="271"/>
      <c r="K385" s="271"/>
      <c r="L385" s="271"/>
      <c r="M385" s="331"/>
    </row>
    <row r="386" spans="1:13">
      <c r="A386" s="321"/>
      <c r="B386" s="321"/>
      <c r="C386" s="321"/>
      <c r="D386" s="321"/>
      <c r="E386" s="327"/>
      <c r="F386" s="328"/>
      <c r="G386" s="329"/>
      <c r="H386" s="331"/>
      <c r="I386" s="329"/>
      <c r="J386" s="321"/>
      <c r="K386" s="329"/>
      <c r="L386" s="321"/>
      <c r="M386" s="329"/>
    </row>
    <row r="387" spans="1:13">
      <c r="A387" s="321"/>
      <c r="B387" s="321"/>
      <c r="C387" s="321"/>
      <c r="D387" s="321"/>
      <c r="E387" s="329"/>
      <c r="F387" s="328"/>
      <c r="G387" s="329"/>
      <c r="H387" s="331"/>
      <c r="I387" s="325"/>
      <c r="J387" s="321"/>
      <c r="K387" s="271"/>
      <c r="L387" s="271"/>
      <c r="M387" s="331"/>
    </row>
    <row r="388" spans="1:13">
      <c r="A388" s="321"/>
      <c r="B388" s="321"/>
      <c r="C388" s="321"/>
      <c r="D388" s="321"/>
      <c r="E388" s="327"/>
      <c r="F388" s="328"/>
      <c r="G388" s="329"/>
      <c r="H388" s="331"/>
      <c r="I388" s="325"/>
      <c r="J388" s="321"/>
      <c r="K388" s="271"/>
      <c r="L388" s="271"/>
      <c r="M388" s="331"/>
    </row>
    <row r="389" spans="1:13" s="321" customFormat="1" ht="15.75">
      <c r="E389" s="328"/>
      <c r="F389" s="328"/>
      <c r="G389" s="329"/>
      <c r="H389" s="271"/>
      <c r="I389" s="271"/>
      <c r="J389" s="271"/>
      <c r="K389" s="271"/>
      <c r="L389" s="271"/>
      <c r="M389" s="271"/>
    </row>
    <row r="390" spans="1:13" s="321" customFormat="1" ht="15.75">
      <c r="E390" s="328"/>
      <c r="F390" s="328"/>
      <c r="G390" s="329"/>
      <c r="I390" s="271"/>
      <c r="J390" s="271"/>
      <c r="K390" s="271"/>
      <c r="L390" s="271"/>
      <c r="M390" s="271"/>
    </row>
    <row r="391" spans="1:13" s="321" customFormat="1" ht="15.75">
      <c r="E391" s="328"/>
      <c r="F391" s="328"/>
      <c r="G391" s="329"/>
      <c r="I391" s="271"/>
      <c r="J391" s="271"/>
      <c r="K391" s="271"/>
      <c r="L391" s="271"/>
      <c r="M391" s="331"/>
    </row>
    <row r="392" spans="1:13" s="321" customFormat="1">
      <c r="E392" s="328"/>
      <c r="F392" s="328"/>
      <c r="G392" s="329"/>
      <c r="H392" s="331"/>
      <c r="I392" s="325"/>
      <c r="K392" s="271"/>
      <c r="L392" s="271"/>
      <c r="M392" s="331"/>
    </row>
    <row r="393" spans="1:13" s="321" customFormat="1">
      <c r="E393" s="328"/>
      <c r="F393" s="328"/>
      <c r="G393" s="329"/>
      <c r="H393" s="331"/>
      <c r="I393" s="325"/>
      <c r="K393" s="271"/>
      <c r="L393" s="271"/>
      <c r="M393" s="331"/>
    </row>
    <row r="394" spans="1:13" s="321" customFormat="1">
      <c r="B394" s="256"/>
      <c r="E394" s="328"/>
      <c r="F394" s="328"/>
      <c r="G394" s="329"/>
      <c r="H394" s="331"/>
      <c r="I394" s="325"/>
      <c r="K394" s="271"/>
      <c r="L394" s="271"/>
      <c r="M394" s="331"/>
    </row>
    <row r="395" spans="1:13" s="321" customFormat="1">
      <c r="E395" s="328"/>
      <c r="F395" s="328"/>
      <c r="G395" s="329"/>
      <c r="H395" s="331"/>
      <c r="I395" s="325"/>
      <c r="K395" s="271"/>
      <c r="L395" s="271"/>
      <c r="M395" s="331"/>
    </row>
    <row r="396" spans="1:13" s="321" customFormat="1">
      <c r="E396" s="327"/>
      <c r="F396" s="328"/>
      <c r="G396" s="329"/>
      <c r="H396" s="331"/>
      <c r="I396" s="325"/>
      <c r="K396" s="271"/>
      <c r="L396" s="271"/>
      <c r="M396" s="331"/>
    </row>
    <row r="397" spans="1:13" s="321" customFormat="1" ht="15.75">
      <c r="E397" s="328"/>
      <c r="F397" s="328"/>
      <c r="G397" s="329"/>
      <c r="H397" s="271"/>
      <c r="I397" s="271"/>
      <c r="J397" s="271"/>
      <c r="K397" s="271"/>
      <c r="L397" s="271"/>
      <c r="M397" s="271"/>
    </row>
    <row r="398" spans="1:13">
      <c r="A398" s="321"/>
      <c r="B398" s="321"/>
      <c r="C398" s="321"/>
      <c r="D398" s="321"/>
      <c r="E398" s="321"/>
      <c r="F398" s="321"/>
      <c r="G398" s="329"/>
      <c r="H398" s="321"/>
      <c r="I398" s="271"/>
      <c r="J398" s="271"/>
      <c r="K398" s="271"/>
      <c r="L398" s="271"/>
      <c r="M398" s="271"/>
    </row>
    <row r="399" spans="1:13">
      <c r="A399" s="321"/>
      <c r="B399" s="321"/>
      <c r="C399" s="321"/>
      <c r="D399" s="321"/>
      <c r="E399" s="328"/>
      <c r="F399" s="328"/>
      <c r="G399" s="329"/>
      <c r="H399" s="321"/>
      <c r="I399" s="271"/>
      <c r="J399" s="271"/>
      <c r="K399" s="271"/>
      <c r="L399" s="271"/>
      <c r="M399" s="331"/>
    </row>
    <row r="400" spans="1:13">
      <c r="A400" s="321"/>
      <c r="B400" s="321"/>
      <c r="C400" s="321"/>
      <c r="D400" s="321"/>
      <c r="E400" s="328"/>
      <c r="F400" s="328"/>
      <c r="G400" s="329"/>
      <c r="H400" s="331"/>
      <c r="I400" s="329"/>
      <c r="J400" s="321"/>
      <c r="K400" s="329"/>
      <c r="L400" s="321"/>
      <c r="M400" s="329"/>
    </row>
    <row r="401" spans="1:13">
      <c r="A401" s="321"/>
      <c r="B401" s="321"/>
      <c r="C401" s="321"/>
      <c r="D401" s="321"/>
      <c r="E401" s="329"/>
      <c r="F401" s="328"/>
      <c r="G401" s="329"/>
      <c r="H401" s="331"/>
      <c r="I401" s="325"/>
      <c r="J401" s="321"/>
      <c r="K401" s="271"/>
      <c r="L401" s="271"/>
      <c r="M401" s="331"/>
    </row>
    <row r="402" spans="1:13">
      <c r="A402" s="321"/>
      <c r="B402" s="321"/>
      <c r="C402" s="321"/>
      <c r="D402" s="321"/>
      <c r="E402" s="328"/>
      <c r="F402" s="328"/>
      <c r="G402" s="329"/>
      <c r="H402" s="331"/>
      <c r="I402" s="325"/>
      <c r="J402" s="321"/>
      <c r="K402" s="271"/>
      <c r="L402" s="271"/>
      <c r="M402" s="331"/>
    </row>
    <row r="403" spans="1:13">
      <c r="A403" s="321"/>
      <c r="B403" s="321"/>
      <c r="C403" s="321"/>
      <c r="D403" s="321"/>
      <c r="E403" s="328"/>
      <c r="F403" s="328"/>
      <c r="G403" s="329"/>
      <c r="H403" s="331"/>
      <c r="I403" s="325"/>
      <c r="J403" s="321"/>
      <c r="K403" s="271"/>
      <c r="L403" s="271"/>
      <c r="M403" s="331"/>
    </row>
    <row r="404" spans="1:13" s="321" customFormat="1" ht="15.75">
      <c r="E404" s="328"/>
      <c r="F404" s="328"/>
      <c r="G404" s="329"/>
      <c r="H404" s="271"/>
      <c r="I404" s="271"/>
      <c r="J404" s="271"/>
      <c r="K404" s="271"/>
      <c r="L404" s="271"/>
      <c r="M404" s="271"/>
    </row>
    <row r="405" spans="1:13" s="321" customFormat="1" ht="15.75">
      <c r="E405" s="328"/>
      <c r="F405" s="328"/>
      <c r="G405" s="329"/>
      <c r="H405" s="330"/>
      <c r="I405" s="271"/>
      <c r="J405" s="330"/>
      <c r="K405" s="271"/>
      <c r="L405" s="330"/>
      <c r="M405" s="336"/>
    </row>
    <row r="406" spans="1:13" s="321" customFormat="1" ht="15.75">
      <c r="E406" s="328"/>
      <c r="F406" s="328"/>
      <c r="G406" s="329"/>
      <c r="H406" s="271"/>
      <c r="I406" s="271"/>
      <c r="J406" s="271"/>
      <c r="K406" s="271"/>
      <c r="L406" s="271"/>
      <c r="M406" s="271"/>
    </row>
    <row r="407" spans="1:13" s="321" customFormat="1" ht="15.75">
      <c r="E407" s="328"/>
      <c r="F407" s="328"/>
      <c r="G407" s="329"/>
      <c r="H407" s="271"/>
      <c r="I407" s="271"/>
      <c r="J407" s="271"/>
      <c r="K407" s="271"/>
      <c r="L407" s="271"/>
      <c r="M407" s="271"/>
    </row>
    <row r="408" spans="1:13" s="321" customFormat="1" ht="15.75">
      <c r="E408" s="328"/>
      <c r="F408" s="328"/>
      <c r="G408" s="329"/>
      <c r="H408" s="271"/>
      <c r="I408" s="271"/>
      <c r="J408" s="271"/>
      <c r="K408" s="271"/>
      <c r="L408" s="271"/>
      <c r="M408" s="271"/>
    </row>
    <row r="409" spans="1:13" s="321" customFormat="1" ht="15.75">
      <c r="B409" s="256"/>
      <c r="C409" s="333"/>
      <c r="E409" s="328"/>
      <c r="F409" s="328"/>
      <c r="G409" s="337"/>
      <c r="I409" s="271"/>
      <c r="K409" s="271"/>
      <c r="M409" s="331"/>
    </row>
    <row r="410" spans="1:13" s="321" customFormat="1" ht="15.75">
      <c r="E410" s="328"/>
      <c r="F410" s="328"/>
      <c r="G410" s="329"/>
      <c r="H410" s="271"/>
      <c r="I410" s="271"/>
      <c r="J410" s="271"/>
      <c r="K410" s="271"/>
      <c r="L410" s="271"/>
      <c r="M410" s="271"/>
    </row>
    <row r="411" spans="1:13" s="321" customFormat="1" ht="15.75">
      <c r="E411" s="328"/>
      <c r="F411" s="328"/>
      <c r="G411" s="329"/>
      <c r="H411" s="330"/>
      <c r="I411" s="271"/>
      <c r="J411" s="330"/>
      <c r="K411" s="271"/>
      <c r="L411" s="330"/>
      <c r="M411" s="336"/>
    </row>
    <row r="412" spans="1:13">
      <c r="A412" s="258"/>
      <c r="B412" s="258"/>
      <c r="C412" s="258"/>
      <c r="D412" s="258"/>
      <c r="E412" s="258"/>
      <c r="F412" s="258"/>
      <c r="G412" s="258"/>
      <c r="H412" s="258"/>
      <c r="I412" s="258"/>
      <c r="J412" s="258"/>
      <c r="K412" s="258"/>
      <c r="L412" s="258"/>
      <c r="M412" s="258"/>
    </row>
  </sheetData>
  <mergeCells count="4">
    <mergeCell ref="H13:K14"/>
    <mergeCell ref="L13:M14"/>
    <mergeCell ref="A1:E2"/>
    <mergeCell ref="H12:L12"/>
  </mergeCells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03"/>
  <sheetViews>
    <sheetView topLeftCell="A13" zoomScaleNormal="100" workbookViewId="0">
      <selection activeCell="O39" sqref="O39"/>
    </sheetView>
  </sheetViews>
  <sheetFormatPr defaultColWidth="9.140625" defaultRowHeight="16.5"/>
  <cols>
    <col min="1" max="1" width="3.85546875" style="3" customWidth="1"/>
    <col min="2" max="2" width="10.7109375" style="35" customWidth="1"/>
    <col min="3" max="3" width="38.28515625" style="35" customWidth="1"/>
    <col min="4" max="4" width="8.5703125" style="35" customWidth="1"/>
    <col min="5" max="5" width="9" style="35" customWidth="1"/>
    <col min="6" max="6" width="11" style="35" customWidth="1"/>
    <col min="7" max="7" width="7.28515625" style="35" customWidth="1"/>
    <col min="8" max="8" width="9.85546875" style="35" customWidth="1"/>
    <col min="9" max="9" width="9" style="3" customWidth="1"/>
    <col min="10" max="10" width="11.140625" style="35" customWidth="1"/>
    <col min="11" max="11" width="6.85546875" style="35" customWidth="1"/>
    <col min="12" max="12" width="9.42578125" style="35" customWidth="1"/>
    <col min="13" max="13" width="11.5703125" style="35" customWidth="1"/>
    <col min="14" max="16384" width="9.140625" style="35"/>
  </cols>
  <sheetData>
    <row r="1" spans="1:22" s="34" customFormat="1" ht="35.25" customHeight="1">
      <c r="A1" s="937"/>
      <c r="B1" s="937"/>
      <c r="C1" s="937"/>
      <c r="D1" s="937"/>
      <c r="E1" s="937"/>
      <c r="F1" s="937"/>
      <c r="G1" s="30"/>
      <c r="H1" s="30"/>
      <c r="I1" s="31"/>
      <c r="J1" s="32"/>
      <c r="K1" s="32"/>
      <c r="L1" s="32"/>
      <c r="M1" s="32"/>
      <c r="N1" s="33"/>
      <c r="O1" s="33"/>
      <c r="P1" s="33"/>
      <c r="Q1" s="33"/>
      <c r="R1" s="33"/>
      <c r="S1" s="33"/>
      <c r="T1" s="33"/>
      <c r="U1" s="33"/>
      <c r="V1" s="33"/>
    </row>
    <row r="2" spans="1:22" ht="15" customHeight="1">
      <c r="E2" s="36"/>
      <c r="I2" s="2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15" customHeight="1">
      <c r="C3" s="38"/>
      <c r="I3" s="2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ht="15" customHeight="1">
      <c r="I4" s="2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</row>
    <row r="5" spans="1:22" ht="15" customHeight="1">
      <c r="I5" s="2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2" ht="18" customHeight="1">
      <c r="C6" s="370" t="s">
        <v>382</v>
      </c>
      <c r="D6" s="370"/>
      <c r="E6" s="370"/>
      <c r="F6" s="370"/>
      <c r="I6" s="2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1:22" ht="15" customHeight="1">
      <c r="C7" s="35" t="s">
        <v>383</v>
      </c>
      <c r="I7" s="2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spans="1:22" ht="10.5" customHeight="1">
      <c r="C8" s="35" t="s">
        <v>0</v>
      </c>
      <c r="I8" s="2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</row>
    <row r="9" spans="1:22" ht="15" customHeight="1">
      <c r="C9" s="38" t="s">
        <v>273</v>
      </c>
      <c r="I9" s="2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spans="1:22" ht="15" customHeight="1">
      <c r="C10" s="39"/>
      <c r="I10" s="2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</row>
    <row r="11" spans="1:22" ht="15" customHeight="1">
      <c r="A11" s="5"/>
      <c r="B11" s="40"/>
      <c r="C11" s="40"/>
      <c r="D11" s="41"/>
      <c r="E11" s="40"/>
      <c r="F11" s="41"/>
      <c r="G11" s="41"/>
      <c r="H11" s="41"/>
      <c r="I11" s="42"/>
      <c r="J11" s="41"/>
      <c r="K11" s="43" t="s">
        <v>274</v>
      </c>
      <c r="L11" s="44">
        <v>8825.2000000000007</v>
      </c>
      <c r="M11" s="45" t="s">
        <v>235</v>
      </c>
      <c r="N11" s="37"/>
      <c r="O11" s="37"/>
      <c r="P11" s="37"/>
      <c r="Q11" s="37"/>
      <c r="R11" s="37"/>
      <c r="S11" s="37"/>
      <c r="T11" s="37"/>
      <c r="U11" s="37"/>
      <c r="V11" s="37"/>
    </row>
    <row r="12" spans="1:22" ht="15" customHeight="1">
      <c r="A12" s="4"/>
      <c r="B12" s="40"/>
      <c r="C12" s="40"/>
      <c r="D12" s="41"/>
      <c r="E12" s="46"/>
      <c r="F12" s="47"/>
      <c r="G12" s="47"/>
      <c r="H12" s="41"/>
      <c r="I12" s="42"/>
      <c r="J12" s="41"/>
      <c r="K12" s="43" t="s">
        <v>275</v>
      </c>
      <c r="L12" s="44">
        <v>1072.8</v>
      </c>
      <c r="M12" s="45" t="s">
        <v>235</v>
      </c>
      <c r="N12" s="37"/>
      <c r="O12" s="37"/>
      <c r="P12" s="37"/>
      <c r="Q12" s="37"/>
      <c r="R12" s="37"/>
      <c r="S12" s="37"/>
      <c r="T12" s="37"/>
      <c r="U12" s="37"/>
      <c r="V12" s="37"/>
    </row>
    <row r="13" spans="1:22" s="37" customFormat="1" ht="4.5" customHeight="1">
      <c r="A13" s="2"/>
      <c r="D13" s="48"/>
      <c r="E13" s="48"/>
      <c r="F13" s="48"/>
      <c r="G13" s="48"/>
      <c r="I13" s="2"/>
    </row>
    <row r="14" spans="1:22">
      <c r="A14" s="49"/>
      <c r="B14" s="50" t="s">
        <v>277</v>
      </c>
      <c r="C14" s="51"/>
      <c r="D14" s="52" t="s">
        <v>278</v>
      </c>
      <c r="E14" s="40"/>
      <c r="F14" s="53" t="s">
        <v>279</v>
      </c>
      <c r="G14" s="54"/>
      <c r="H14" s="55" t="s">
        <v>280</v>
      </c>
      <c r="I14" s="49"/>
      <c r="J14" s="55"/>
      <c r="K14" s="56"/>
      <c r="L14" s="56"/>
      <c r="M14" s="50"/>
      <c r="N14" s="37"/>
      <c r="O14" s="37"/>
      <c r="P14" s="37"/>
      <c r="Q14" s="37"/>
      <c r="R14" s="37"/>
      <c r="S14" s="37"/>
      <c r="T14" s="37"/>
      <c r="U14" s="37"/>
      <c r="V14" s="37"/>
    </row>
    <row r="15" spans="1:22" ht="16.5" customHeight="1">
      <c r="A15" s="57"/>
      <c r="B15" s="58"/>
      <c r="C15" s="59" t="s">
        <v>281</v>
      </c>
      <c r="D15" s="60"/>
      <c r="E15" s="61" t="s">
        <v>282</v>
      </c>
      <c r="F15" s="62"/>
      <c r="G15" s="63"/>
      <c r="H15" s="62"/>
      <c r="I15" s="64"/>
      <c r="J15" s="62"/>
      <c r="K15" s="63" t="s">
        <v>283</v>
      </c>
      <c r="L15" s="65"/>
      <c r="M15" s="58" t="s">
        <v>64</v>
      </c>
      <c r="N15" s="37"/>
      <c r="O15" s="37"/>
      <c r="P15" s="37"/>
      <c r="Q15" s="37"/>
      <c r="R15" s="37"/>
      <c r="S15" s="37"/>
      <c r="T15" s="37"/>
      <c r="U15" s="37"/>
      <c r="V15" s="37"/>
    </row>
    <row r="16" spans="1:22">
      <c r="A16" s="66" t="s">
        <v>131</v>
      </c>
      <c r="B16" s="58" t="s">
        <v>276</v>
      </c>
      <c r="C16" s="35" t="s">
        <v>61</v>
      </c>
      <c r="D16" s="58" t="s">
        <v>284</v>
      </c>
      <c r="E16" s="67" t="s">
        <v>285</v>
      </c>
      <c r="F16" s="46" t="s">
        <v>63</v>
      </c>
      <c r="G16" s="58" t="s">
        <v>286</v>
      </c>
      <c r="H16" s="46" t="s">
        <v>63</v>
      </c>
      <c r="I16" s="68" t="s">
        <v>286</v>
      </c>
      <c r="J16" s="46" t="s">
        <v>63</v>
      </c>
      <c r="K16" s="58" t="s">
        <v>286</v>
      </c>
      <c r="L16" s="46" t="s">
        <v>63</v>
      </c>
      <c r="M16" s="58"/>
      <c r="N16" s="37"/>
      <c r="O16" s="37"/>
      <c r="P16" s="37"/>
      <c r="Q16" s="37"/>
      <c r="R16" s="37"/>
      <c r="S16" s="37"/>
      <c r="T16" s="37"/>
      <c r="U16" s="37"/>
      <c r="V16" s="37"/>
    </row>
    <row r="17" spans="1:22">
      <c r="A17" s="64"/>
      <c r="B17" s="69"/>
      <c r="C17" s="70"/>
      <c r="D17" s="60"/>
      <c r="E17" s="69"/>
      <c r="F17" s="70"/>
      <c r="G17" s="69" t="s">
        <v>287</v>
      </c>
      <c r="H17" s="70"/>
      <c r="I17" s="71" t="s">
        <v>287</v>
      </c>
      <c r="J17" s="70"/>
      <c r="K17" s="69" t="s">
        <v>287</v>
      </c>
      <c r="L17" s="70"/>
      <c r="M17" s="69"/>
      <c r="N17" s="37"/>
      <c r="O17" s="37"/>
      <c r="P17" s="37"/>
      <c r="Q17" s="37"/>
      <c r="R17" s="37"/>
      <c r="S17" s="37"/>
      <c r="T17" s="37"/>
      <c r="U17" s="37"/>
      <c r="V17" s="37"/>
    </row>
    <row r="18" spans="1:22">
      <c r="A18" s="72" t="s">
        <v>187</v>
      </c>
      <c r="B18" s="73" t="s">
        <v>5</v>
      </c>
      <c r="C18" s="74" t="s">
        <v>6</v>
      </c>
      <c r="D18" s="75" t="s">
        <v>7</v>
      </c>
      <c r="E18" s="73" t="s">
        <v>8</v>
      </c>
      <c r="F18" s="76" t="s">
        <v>9</v>
      </c>
      <c r="G18" s="74" t="s">
        <v>10</v>
      </c>
      <c r="H18" s="75" t="s">
        <v>11</v>
      </c>
      <c r="I18" s="77" t="s">
        <v>12</v>
      </c>
      <c r="J18" s="74" t="s">
        <v>13</v>
      </c>
      <c r="K18" s="73" t="s">
        <v>14</v>
      </c>
      <c r="L18" s="75" t="s">
        <v>15</v>
      </c>
      <c r="M18" s="73" t="s">
        <v>16</v>
      </c>
      <c r="N18" s="37"/>
      <c r="O18" s="37"/>
      <c r="P18" s="37"/>
      <c r="Q18" s="37"/>
      <c r="R18" s="37"/>
      <c r="S18" s="37"/>
      <c r="T18" s="37"/>
      <c r="U18" s="37"/>
      <c r="V18" s="37"/>
    </row>
    <row r="19" spans="1:22" s="79" customFormat="1" ht="49.5" customHeight="1">
      <c r="A19" s="78">
        <v>2</v>
      </c>
      <c r="B19" s="79" t="s">
        <v>188</v>
      </c>
      <c r="C19" s="80" t="s">
        <v>384</v>
      </c>
      <c r="D19" s="79" t="s">
        <v>394</v>
      </c>
      <c r="E19" s="81"/>
      <c r="F19" s="82">
        <v>10</v>
      </c>
      <c r="G19" s="83"/>
      <c r="H19" s="84"/>
      <c r="I19" s="85"/>
      <c r="J19" s="84"/>
      <c r="K19" s="86"/>
      <c r="L19" s="87"/>
      <c r="M19" s="86"/>
    </row>
    <row r="20" spans="1:22" s="97" customFormat="1" ht="15.75">
      <c r="A20" s="88"/>
      <c r="B20" s="89"/>
      <c r="C20" s="89" t="s">
        <v>315</v>
      </c>
      <c r="D20" s="89" t="s">
        <v>233</v>
      </c>
      <c r="E20" s="90">
        <v>1.4</v>
      </c>
      <c r="F20" s="91">
        <f>F19*E20</f>
        <v>14</v>
      </c>
      <c r="G20" s="92">
        <v>6</v>
      </c>
      <c r="H20" s="93">
        <f>F20*G20</f>
        <v>84</v>
      </c>
      <c r="I20" s="94"/>
      <c r="J20" s="95"/>
      <c r="K20" s="96"/>
      <c r="L20" s="95"/>
      <c r="M20" s="92">
        <f>H20</f>
        <v>84</v>
      </c>
    </row>
    <row r="21" spans="1:22" s="99" customFormat="1" ht="15.75">
      <c r="A21" s="98"/>
      <c r="C21" s="88" t="s">
        <v>385</v>
      </c>
      <c r="D21" s="99" t="s">
        <v>73</v>
      </c>
      <c r="E21" s="88">
        <v>10</v>
      </c>
      <c r="F21" s="100">
        <v>20</v>
      </c>
      <c r="G21" s="88"/>
      <c r="H21" s="101"/>
      <c r="I21" s="102">
        <v>25</v>
      </c>
      <c r="J21" s="103">
        <f>F21*I21</f>
        <v>500</v>
      </c>
      <c r="K21" s="94"/>
      <c r="L21" s="104"/>
      <c r="M21" s="102">
        <f>J21</f>
        <v>500</v>
      </c>
    </row>
    <row r="22" spans="1:22" s="87" customFormat="1" ht="15.75">
      <c r="A22" s="78">
        <v>5</v>
      </c>
      <c r="B22" s="105" t="s">
        <v>47</v>
      </c>
      <c r="C22" s="106" t="s">
        <v>386</v>
      </c>
      <c r="D22" s="107" t="s">
        <v>395</v>
      </c>
      <c r="E22" s="106"/>
      <c r="F22" s="108">
        <v>70</v>
      </c>
      <c r="G22" s="109"/>
      <c r="H22" s="110"/>
      <c r="I22" s="111"/>
      <c r="J22" s="112"/>
      <c r="K22" s="109"/>
      <c r="L22" s="110"/>
      <c r="M22" s="113"/>
    </row>
    <row r="23" spans="1:22" s="116" customFormat="1" ht="15.75">
      <c r="A23" s="88"/>
      <c r="B23" s="89"/>
      <c r="C23" s="89" t="s">
        <v>315</v>
      </c>
      <c r="D23" s="89" t="s">
        <v>233</v>
      </c>
      <c r="E23" s="90">
        <v>0.55000000000000004</v>
      </c>
      <c r="F23" s="114">
        <f>F22*E23</f>
        <v>38.5</v>
      </c>
      <c r="G23" s="92">
        <v>6</v>
      </c>
      <c r="H23" s="93">
        <f>F23*G23</f>
        <v>231</v>
      </c>
      <c r="I23" s="94"/>
      <c r="J23" s="95"/>
      <c r="K23" s="96"/>
      <c r="L23" s="95"/>
      <c r="M23" s="115">
        <f>H23</f>
        <v>231</v>
      </c>
    </row>
    <row r="24" spans="1:22" s="120" customFormat="1" ht="15.75" customHeight="1">
      <c r="A24" s="98"/>
      <c r="B24" s="89"/>
      <c r="C24" s="117" t="s">
        <v>387</v>
      </c>
      <c r="D24" s="116" t="s">
        <v>396</v>
      </c>
      <c r="E24" s="92"/>
      <c r="F24" s="93">
        <v>2</v>
      </c>
      <c r="G24" s="96"/>
      <c r="H24" s="118"/>
      <c r="I24" s="102">
        <v>29</v>
      </c>
      <c r="J24" s="93">
        <f>F24*I24</f>
        <v>58</v>
      </c>
      <c r="K24" s="119"/>
      <c r="L24" s="118"/>
      <c r="M24" s="92">
        <f>J24</f>
        <v>58</v>
      </c>
    </row>
    <row r="25" spans="1:22" s="116" customFormat="1" ht="15.75">
      <c r="A25" s="121"/>
      <c r="B25" s="122"/>
      <c r="C25" s="123" t="s">
        <v>388</v>
      </c>
      <c r="D25" s="124" t="s">
        <v>397</v>
      </c>
      <c r="E25" s="123">
        <v>1</v>
      </c>
      <c r="F25" s="125">
        <v>1</v>
      </c>
      <c r="G25" s="126"/>
      <c r="H25" s="127"/>
      <c r="I25" s="128">
        <v>28</v>
      </c>
      <c r="J25" s="93">
        <f>F25*I25</f>
        <v>28</v>
      </c>
      <c r="K25" s="126"/>
      <c r="L25" s="127"/>
      <c r="M25" s="129">
        <f>L25+J25+H25</f>
        <v>28</v>
      </c>
    </row>
    <row r="26" spans="1:22" s="135" customFormat="1" ht="15.75">
      <c r="A26" s="130">
        <v>9</v>
      </c>
      <c r="B26" s="131"/>
      <c r="C26" s="132" t="s">
        <v>389</v>
      </c>
      <c r="D26" s="131" t="s">
        <v>398</v>
      </c>
      <c r="E26" s="132"/>
      <c r="F26" s="133">
        <v>300</v>
      </c>
      <c r="G26" s="83"/>
      <c r="H26" s="84"/>
      <c r="I26" s="134"/>
      <c r="K26" s="83"/>
      <c r="L26" s="84"/>
      <c r="M26" s="136"/>
    </row>
    <row r="27" spans="1:22" s="144" customFormat="1" ht="15.75">
      <c r="A27" s="137"/>
      <c r="B27" s="138" t="s">
        <v>29</v>
      </c>
      <c r="C27" s="138" t="s">
        <v>315</v>
      </c>
      <c r="D27" s="138" t="s">
        <v>233</v>
      </c>
      <c r="E27" s="139">
        <v>1</v>
      </c>
      <c r="F27" s="140">
        <f>F26*E27</f>
        <v>300</v>
      </c>
      <c r="G27" s="141">
        <v>0.7</v>
      </c>
      <c r="H27" s="142">
        <f>F27*G27</f>
        <v>210</v>
      </c>
      <c r="I27" s="94"/>
      <c r="J27" s="95"/>
      <c r="K27" s="96"/>
      <c r="L27" s="95"/>
      <c r="M27" s="143">
        <f>H27</f>
        <v>210</v>
      </c>
    </row>
    <row r="28" spans="1:22" s="144" customFormat="1" ht="15.75">
      <c r="A28" s="145"/>
      <c r="B28" s="146"/>
      <c r="C28" s="147" t="s">
        <v>390</v>
      </c>
      <c r="D28" s="146" t="s">
        <v>97</v>
      </c>
      <c r="E28" s="147">
        <v>1</v>
      </c>
      <c r="F28" s="148">
        <v>300</v>
      </c>
      <c r="G28" s="126"/>
      <c r="H28" s="127"/>
      <c r="I28" s="149">
        <v>15</v>
      </c>
      <c r="J28" s="146">
        <f>F28*I28</f>
        <v>4500</v>
      </c>
      <c r="K28" s="126"/>
      <c r="L28" s="127"/>
      <c r="M28" s="150">
        <f>J28</f>
        <v>4500</v>
      </c>
    </row>
    <row r="29" spans="1:22" s="144" customFormat="1" ht="15.75" customHeight="1">
      <c r="A29" s="151"/>
      <c r="B29" s="152"/>
      <c r="C29" s="153" t="s">
        <v>391</v>
      </c>
      <c r="D29" s="152" t="s">
        <v>395</v>
      </c>
      <c r="E29" s="153"/>
      <c r="F29" s="154">
        <v>50</v>
      </c>
      <c r="G29" s="126">
        <v>6</v>
      </c>
      <c r="H29" s="127"/>
      <c r="I29" s="149">
        <v>8</v>
      </c>
      <c r="J29" s="146">
        <f>F29*I29</f>
        <v>400</v>
      </c>
      <c r="K29" s="126"/>
      <c r="L29" s="127"/>
      <c r="M29" s="150">
        <f>J29</f>
        <v>400</v>
      </c>
    </row>
    <row r="30" spans="1:22" s="209" customFormat="1" ht="51" customHeight="1">
      <c r="B30" s="10" t="s">
        <v>215</v>
      </c>
      <c r="C30" s="212" t="s">
        <v>392</v>
      </c>
      <c r="D30" s="10" t="s">
        <v>50</v>
      </c>
      <c r="E30" s="10"/>
      <c r="F30" s="219">
        <v>165</v>
      </c>
      <c r="G30" s="6"/>
      <c r="H30" s="218"/>
      <c r="I30" s="218"/>
      <c r="J30" s="218"/>
      <c r="K30" s="218"/>
      <c r="L30" s="218"/>
      <c r="M30" s="218"/>
    </row>
    <row r="31" spans="1:22" s="209" customFormat="1" ht="15" customHeight="1">
      <c r="B31" s="7" t="s">
        <v>47</v>
      </c>
      <c r="C31" s="213" t="s">
        <v>386</v>
      </c>
      <c r="D31" s="214" t="s">
        <v>157</v>
      </c>
      <c r="E31" s="7"/>
      <c r="F31" s="254">
        <f>166</f>
        <v>166</v>
      </c>
      <c r="G31" s="215"/>
      <c r="H31" s="218"/>
      <c r="I31" s="223"/>
      <c r="J31" s="218"/>
      <c r="K31" s="220"/>
      <c r="L31" s="218"/>
      <c r="M31" s="218"/>
    </row>
    <row r="32" spans="1:22" s="209" customFormat="1" ht="15" customHeight="1">
      <c r="B32" s="8"/>
      <c r="C32" s="210" t="s">
        <v>315</v>
      </c>
      <c r="D32" s="8" t="s">
        <v>233</v>
      </c>
      <c r="E32" s="216">
        <v>0.55000000000000004</v>
      </c>
      <c r="F32" s="222">
        <f>F31*E32</f>
        <v>91.300000000000011</v>
      </c>
      <c r="G32" s="9">
        <v>6</v>
      </c>
      <c r="H32" s="218">
        <f>G32*F32</f>
        <v>547.80000000000007</v>
      </c>
      <c r="I32" s="221"/>
      <c r="J32" s="218">
        <f>I32*F32</f>
        <v>0</v>
      </c>
      <c r="K32" s="221"/>
      <c r="L32" s="218">
        <f>K32*F32</f>
        <v>0</v>
      </c>
      <c r="M32" s="218">
        <f>L32+J32+H32</f>
        <v>547.80000000000007</v>
      </c>
    </row>
    <row r="33" spans="1:13" s="209" customFormat="1" ht="15" customHeight="1">
      <c r="B33" s="8"/>
      <c r="C33" s="210" t="s">
        <v>352</v>
      </c>
      <c r="D33" s="8" t="s">
        <v>235</v>
      </c>
      <c r="E33" s="216">
        <v>1.17</v>
      </c>
      <c r="F33" s="222">
        <f>F31*E33</f>
        <v>194.22</v>
      </c>
      <c r="G33" s="217"/>
      <c r="H33" s="218">
        <f>G33*F33</f>
        <v>0</v>
      </c>
      <c r="I33" s="221"/>
      <c r="J33" s="218">
        <f>I33*F33</f>
        <v>0</v>
      </c>
      <c r="K33" s="222">
        <v>4</v>
      </c>
      <c r="L33" s="218">
        <f>K33*F33</f>
        <v>776.88</v>
      </c>
      <c r="M33" s="218">
        <f>L33+J33+H33</f>
        <v>776.88</v>
      </c>
    </row>
    <row r="34" spans="1:13" s="209" customFormat="1" ht="15" customHeight="1">
      <c r="B34" s="8"/>
      <c r="C34" s="210" t="s">
        <v>388</v>
      </c>
      <c r="D34" s="8" t="s">
        <v>397</v>
      </c>
      <c r="E34" s="8">
        <f>2/100</f>
        <v>0.02</v>
      </c>
      <c r="F34" s="222">
        <f>F31*E34</f>
        <v>3.3200000000000003</v>
      </c>
      <c r="G34" s="217"/>
      <c r="H34" s="218">
        <f>G34*F34</f>
        <v>0</v>
      </c>
      <c r="I34" s="222">
        <v>28</v>
      </c>
      <c r="J34" s="218">
        <f>I34*F34</f>
        <v>92.960000000000008</v>
      </c>
      <c r="K34" s="221"/>
      <c r="L34" s="218"/>
      <c r="M34" s="218">
        <f>L34+J34+H34</f>
        <v>92.960000000000008</v>
      </c>
    </row>
    <row r="35" spans="1:13" s="165" customFormat="1" ht="15.75">
      <c r="A35" s="155"/>
      <c r="B35" s="156"/>
      <c r="C35" s="157" t="s">
        <v>369</v>
      </c>
      <c r="D35" s="158"/>
      <c r="E35" s="159"/>
      <c r="F35" s="160"/>
      <c r="G35" s="161"/>
      <c r="H35" s="162">
        <f>SUM(H19:H34)</f>
        <v>1072.8000000000002</v>
      </c>
      <c r="I35" s="163"/>
      <c r="J35" s="162">
        <f>SUM(J19:J34)</f>
        <v>5578.96</v>
      </c>
      <c r="K35" s="164"/>
      <c r="L35" s="162">
        <f>SUM(L19:L34)</f>
        <v>776.88</v>
      </c>
      <c r="M35" s="162">
        <f>SUM(M19:M34)</f>
        <v>7428.64</v>
      </c>
    </row>
    <row r="36" spans="1:13" s="37" customFormat="1">
      <c r="A36" s="166"/>
      <c r="B36" s="167"/>
      <c r="C36" s="167" t="s">
        <v>127</v>
      </c>
      <c r="D36" s="168">
        <v>0.1</v>
      </c>
      <c r="E36" s="169"/>
      <c r="F36" s="169"/>
      <c r="G36" s="170"/>
      <c r="H36" s="171"/>
      <c r="I36" s="172"/>
      <c r="J36" s="171"/>
      <c r="K36" s="171"/>
      <c r="L36" s="171"/>
      <c r="M36" s="171">
        <f>M35*D36</f>
        <v>742.86400000000003</v>
      </c>
    </row>
    <row r="37" spans="1:13" s="37" customFormat="1">
      <c r="A37" s="166"/>
      <c r="B37" s="167"/>
      <c r="C37" s="167" t="s">
        <v>64</v>
      </c>
      <c r="D37" s="167"/>
      <c r="E37" s="167"/>
      <c r="F37" s="167"/>
      <c r="G37" s="167"/>
      <c r="H37" s="171"/>
      <c r="I37" s="172"/>
      <c r="J37" s="171"/>
      <c r="K37" s="171"/>
      <c r="L37" s="171"/>
      <c r="M37" s="171">
        <f>M36+M35</f>
        <v>8171.5040000000008</v>
      </c>
    </row>
    <row r="38" spans="1:13" s="37" customFormat="1">
      <c r="A38" s="166"/>
      <c r="B38" s="167"/>
      <c r="C38" s="167" t="s">
        <v>393</v>
      </c>
      <c r="D38" s="168">
        <v>0.08</v>
      </c>
      <c r="E38" s="169"/>
      <c r="F38" s="169"/>
      <c r="G38" s="170"/>
      <c r="H38" s="171"/>
      <c r="I38" s="172"/>
      <c r="J38" s="171"/>
      <c r="K38" s="171"/>
      <c r="L38" s="171"/>
      <c r="M38" s="171">
        <f>M37*D38</f>
        <v>653.72032000000013</v>
      </c>
    </row>
    <row r="39" spans="1:13" s="37" customFormat="1">
      <c r="A39" s="166"/>
      <c r="B39" s="167"/>
      <c r="C39" s="167" t="s">
        <v>64</v>
      </c>
      <c r="D39" s="167"/>
      <c r="E39" s="167"/>
      <c r="F39" s="167"/>
      <c r="G39" s="167"/>
      <c r="H39" s="171"/>
      <c r="I39" s="172"/>
      <c r="J39" s="171"/>
      <c r="K39" s="171"/>
      <c r="L39" s="171"/>
      <c r="M39" s="171">
        <f>M38+M37</f>
        <v>8825.2243200000012</v>
      </c>
    </row>
    <row r="40" spans="1:13">
      <c r="A40" s="2"/>
      <c r="B40" s="37"/>
      <c r="C40" s="37"/>
      <c r="D40" s="37"/>
      <c r="E40" s="37"/>
      <c r="F40" s="37"/>
      <c r="G40" s="37"/>
      <c r="H40" s="37"/>
      <c r="I40" s="2"/>
      <c r="J40" s="37"/>
      <c r="K40" s="37"/>
      <c r="L40" s="37"/>
      <c r="M40" s="37"/>
    </row>
    <row r="41" spans="1:13">
      <c r="A41" s="2"/>
      <c r="B41" s="37"/>
      <c r="C41" s="37"/>
      <c r="D41" s="37"/>
      <c r="E41" s="37"/>
      <c r="F41" s="37"/>
      <c r="G41" s="37"/>
      <c r="H41" s="37"/>
      <c r="I41" s="2"/>
      <c r="J41" s="37"/>
      <c r="K41" s="37"/>
      <c r="L41" s="37"/>
      <c r="M41" s="37"/>
    </row>
    <row r="42" spans="1:13" ht="45.75" customHeight="1">
      <c r="A42" s="2"/>
      <c r="B42" s="37"/>
      <c r="C42" s="938"/>
      <c r="D42" s="938"/>
      <c r="E42" s="938"/>
      <c r="F42" s="938"/>
      <c r="G42" s="938"/>
      <c r="H42" s="938"/>
      <c r="I42" s="2"/>
      <c r="J42" s="37"/>
      <c r="K42" s="37"/>
      <c r="L42" s="37"/>
      <c r="M42" s="37"/>
    </row>
    <row r="43" spans="1:13" s="174" customFormat="1">
      <c r="A43" s="173"/>
      <c r="D43"/>
      <c r="I43" s="175"/>
      <c r="J43" s="176"/>
    </row>
    <row r="44" spans="1:13">
      <c r="A44" s="2"/>
      <c r="B44" s="37"/>
      <c r="C44" s="37"/>
      <c r="D44" s="37"/>
      <c r="E44" s="37"/>
      <c r="F44" s="37"/>
      <c r="G44" s="37"/>
      <c r="H44" s="37"/>
      <c r="I44" s="2"/>
      <c r="J44" s="37"/>
      <c r="K44" s="37"/>
      <c r="L44" s="37"/>
      <c r="M44" s="37"/>
    </row>
    <row r="45" spans="1:13">
      <c r="A45" s="2"/>
      <c r="B45" s="37"/>
      <c r="C45" s="37"/>
      <c r="D45" s="37"/>
      <c r="E45" s="37"/>
      <c r="F45" s="37"/>
      <c r="G45" s="37"/>
      <c r="H45" s="37"/>
      <c r="I45" s="2"/>
      <c r="J45" s="37"/>
      <c r="K45" s="37"/>
      <c r="L45" s="37"/>
      <c r="M45" s="37"/>
    </row>
    <row r="46" spans="1:13">
      <c r="A46" s="2"/>
      <c r="B46" s="174"/>
      <c r="C46" s="37"/>
      <c r="D46" s="37"/>
      <c r="E46" s="37"/>
      <c r="F46" s="37"/>
      <c r="G46" s="37"/>
      <c r="H46" s="37"/>
      <c r="I46" s="2"/>
      <c r="J46" s="176"/>
      <c r="K46" s="37"/>
      <c r="L46" s="37"/>
      <c r="M46" s="37"/>
    </row>
    <row r="47" spans="1:13">
      <c r="A47" s="2"/>
      <c r="B47" s="37"/>
      <c r="C47" s="37"/>
      <c r="D47" s="37"/>
      <c r="E47" s="37"/>
      <c r="F47" s="37"/>
      <c r="G47" s="37"/>
      <c r="H47" s="37"/>
      <c r="I47" s="2"/>
      <c r="J47" s="37"/>
      <c r="K47" s="37"/>
      <c r="L47" s="37"/>
      <c r="M47" s="37"/>
    </row>
    <row r="48" spans="1:13">
      <c r="A48" s="2"/>
      <c r="B48" s="37"/>
      <c r="C48" s="37"/>
      <c r="D48" s="37"/>
      <c r="E48" s="37"/>
      <c r="F48" s="37"/>
      <c r="G48" s="37"/>
      <c r="H48" s="37"/>
      <c r="I48" s="2"/>
      <c r="J48" s="37"/>
      <c r="K48" s="37"/>
      <c r="L48" s="37"/>
      <c r="M48" s="37"/>
    </row>
    <row r="49" spans="1:13" ht="21" customHeight="1">
      <c r="A49" s="2"/>
      <c r="B49" s="37"/>
      <c r="C49" s="37"/>
      <c r="D49" s="37"/>
      <c r="E49" s="37"/>
      <c r="F49" s="37"/>
      <c r="G49" s="37"/>
      <c r="H49" s="37"/>
      <c r="I49" s="2"/>
      <c r="J49" s="37"/>
      <c r="K49" s="37"/>
      <c r="L49" s="37"/>
      <c r="M49" s="37"/>
    </row>
    <row r="50" spans="1:13">
      <c r="A50" s="2"/>
      <c r="B50" s="37"/>
      <c r="C50" s="37"/>
      <c r="D50" s="37"/>
      <c r="E50" s="37"/>
      <c r="F50" s="37"/>
      <c r="G50" s="37"/>
      <c r="H50" s="37"/>
      <c r="I50" s="2"/>
      <c r="J50" s="37"/>
      <c r="K50" s="37"/>
      <c r="L50" s="37"/>
      <c r="M50" s="37"/>
    </row>
    <row r="51" spans="1:13">
      <c r="A51" s="2"/>
      <c r="B51" s="37"/>
      <c r="C51" s="37"/>
      <c r="D51" s="37"/>
      <c r="E51" s="37"/>
      <c r="F51" s="37"/>
      <c r="G51" s="37"/>
      <c r="H51" s="37"/>
      <c r="I51" s="2"/>
      <c r="J51" s="37"/>
      <c r="K51" s="37"/>
      <c r="L51" s="37"/>
      <c r="M51" s="37"/>
    </row>
    <row r="52" spans="1:13">
      <c r="A52" s="2"/>
      <c r="B52" s="37"/>
      <c r="C52" s="37"/>
      <c r="D52" s="37"/>
      <c r="E52" s="37"/>
      <c r="F52" s="37"/>
      <c r="G52" s="37"/>
      <c r="H52" s="37"/>
      <c r="I52" s="2"/>
      <c r="J52" s="37"/>
      <c r="K52" s="37"/>
      <c r="L52" s="37"/>
      <c r="M52" s="37"/>
    </row>
    <row r="188" spans="1:256" s="37" customFormat="1" ht="16.5" customHeight="1">
      <c r="A188" s="3"/>
      <c r="B188" s="35"/>
      <c r="C188" s="35"/>
      <c r="D188" s="35"/>
      <c r="E188" s="35"/>
      <c r="F188" s="35"/>
      <c r="G188" s="35"/>
      <c r="H188" s="35"/>
      <c r="I188" s="3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5"/>
      <c r="BU188" s="35"/>
      <c r="BV188" s="35"/>
      <c r="BW188" s="35"/>
      <c r="BX188" s="35"/>
      <c r="BY188" s="35"/>
      <c r="BZ188" s="35"/>
      <c r="CA188" s="35"/>
      <c r="CB188" s="35"/>
      <c r="CC188" s="35"/>
      <c r="CD188" s="35"/>
      <c r="CE188" s="35"/>
      <c r="CF188" s="35"/>
      <c r="CG188" s="35"/>
      <c r="CH188" s="35"/>
      <c r="CI188" s="35"/>
      <c r="CJ188" s="35"/>
      <c r="CK188" s="35"/>
      <c r="CL188" s="35"/>
      <c r="CM188" s="35"/>
      <c r="CN188" s="35"/>
      <c r="CO188" s="35"/>
      <c r="CP188" s="35"/>
      <c r="CQ188" s="35"/>
      <c r="CR188" s="35"/>
      <c r="CS188" s="35"/>
      <c r="CT188" s="35"/>
      <c r="CU188" s="35"/>
      <c r="CV188" s="35"/>
      <c r="CW188" s="35"/>
      <c r="CX188" s="35"/>
      <c r="CY188" s="35"/>
      <c r="CZ188" s="35"/>
      <c r="DA188" s="35"/>
      <c r="DB188" s="35"/>
      <c r="DC188" s="35"/>
      <c r="DD188" s="35"/>
      <c r="DE188" s="35"/>
      <c r="DF188" s="35"/>
      <c r="DG188" s="35"/>
      <c r="DH188" s="35"/>
      <c r="DI188" s="35"/>
      <c r="DJ188" s="35"/>
      <c r="DK188" s="35"/>
      <c r="DL188" s="35"/>
      <c r="DM188" s="35"/>
      <c r="DN188" s="35"/>
      <c r="DO188" s="35"/>
      <c r="DP188" s="35"/>
      <c r="DQ188" s="35"/>
      <c r="DR188" s="35"/>
      <c r="DS188" s="35"/>
      <c r="DT188" s="35"/>
      <c r="DU188" s="35"/>
      <c r="DV188" s="35"/>
      <c r="DW188" s="35"/>
      <c r="DX188" s="35"/>
      <c r="DY188" s="35"/>
      <c r="DZ188" s="35"/>
      <c r="EA188" s="35"/>
      <c r="EB188" s="35"/>
      <c r="EC188" s="35"/>
      <c r="ED188" s="35"/>
      <c r="EE188" s="35"/>
      <c r="EF188" s="35"/>
      <c r="EG188" s="35"/>
      <c r="EH188" s="35"/>
      <c r="EI188" s="35"/>
      <c r="EJ188" s="35"/>
      <c r="EK188" s="35"/>
      <c r="EL188" s="35"/>
      <c r="EM188" s="35"/>
      <c r="EN188" s="35"/>
      <c r="EO188" s="35"/>
      <c r="EP188" s="35"/>
      <c r="EQ188" s="35"/>
      <c r="ER188" s="35"/>
      <c r="ES188" s="35"/>
      <c r="ET188" s="35"/>
      <c r="EU188" s="35"/>
      <c r="EV188" s="35"/>
      <c r="EW188" s="35"/>
      <c r="EX188" s="35"/>
      <c r="EY188" s="35"/>
      <c r="EZ188" s="35"/>
      <c r="FA188" s="35"/>
      <c r="FB188" s="35"/>
      <c r="FC188" s="35"/>
      <c r="FD188" s="35"/>
      <c r="FE188" s="35"/>
      <c r="FF188" s="35"/>
      <c r="FG188" s="35"/>
      <c r="FH188" s="35"/>
      <c r="FI188" s="35"/>
      <c r="FJ188" s="35"/>
      <c r="FK188" s="35"/>
      <c r="FL188" s="35"/>
      <c r="FM188" s="35"/>
      <c r="FN188" s="35"/>
      <c r="FO188" s="35"/>
      <c r="FP188" s="35"/>
      <c r="FQ188" s="35"/>
      <c r="FR188" s="35"/>
      <c r="FS188" s="35"/>
      <c r="FT188" s="35"/>
      <c r="FU188" s="35"/>
      <c r="FV188" s="35"/>
      <c r="FW188" s="35"/>
      <c r="FX188" s="35"/>
      <c r="FY188" s="35"/>
      <c r="FZ188" s="35"/>
      <c r="GA188" s="35"/>
      <c r="GB188" s="35"/>
      <c r="GC188" s="35"/>
      <c r="GD188" s="35"/>
      <c r="GE188" s="35"/>
      <c r="GF188" s="35"/>
      <c r="GG188" s="35"/>
      <c r="GH188" s="35"/>
      <c r="GI188" s="35"/>
      <c r="GJ188" s="35"/>
      <c r="GK188" s="35"/>
      <c r="GL188" s="35"/>
      <c r="GM188" s="35"/>
      <c r="GN188" s="35"/>
      <c r="GO188" s="35"/>
      <c r="GP188" s="35"/>
      <c r="GQ188" s="35"/>
      <c r="GR188" s="35"/>
      <c r="GS188" s="35"/>
      <c r="GT188" s="35"/>
      <c r="GU188" s="35"/>
      <c r="GV188" s="35"/>
      <c r="GW188" s="35"/>
      <c r="GX188" s="35"/>
      <c r="GY188" s="35"/>
      <c r="GZ188" s="35"/>
      <c r="HA188" s="35"/>
      <c r="HB188" s="35"/>
      <c r="HC188" s="35"/>
      <c r="HD188" s="35"/>
      <c r="HE188" s="35"/>
      <c r="HF188" s="35"/>
      <c r="HG188" s="35"/>
      <c r="HH188" s="35"/>
      <c r="HI188" s="35"/>
      <c r="HJ188" s="35"/>
      <c r="HK188" s="35"/>
      <c r="HL188" s="35"/>
      <c r="HM188" s="35"/>
      <c r="HN188" s="35"/>
      <c r="HO188" s="35"/>
      <c r="HP188" s="35"/>
      <c r="HQ188" s="35"/>
      <c r="HR188" s="35"/>
      <c r="HS188" s="35"/>
      <c r="HT188" s="35"/>
      <c r="HU188" s="35"/>
      <c r="HV188" s="35"/>
      <c r="HW188" s="35"/>
      <c r="HX188" s="35"/>
      <c r="HY188" s="35"/>
      <c r="HZ188" s="35"/>
      <c r="IA188" s="35"/>
      <c r="IB188" s="35"/>
      <c r="IC188" s="35"/>
      <c r="ID188" s="35"/>
      <c r="IE188" s="35"/>
      <c r="IF188" s="35"/>
      <c r="IG188" s="35"/>
      <c r="IH188" s="35"/>
      <c r="II188" s="35"/>
      <c r="IJ188" s="35"/>
      <c r="IK188" s="35"/>
      <c r="IL188" s="35"/>
      <c r="IM188" s="35"/>
      <c r="IN188" s="35"/>
      <c r="IO188" s="35"/>
      <c r="IP188" s="35"/>
      <c r="IQ188" s="35"/>
      <c r="IR188" s="35"/>
      <c r="IS188" s="35"/>
      <c r="IT188" s="35"/>
      <c r="IU188" s="35"/>
      <c r="IV188" s="35"/>
    </row>
    <row r="189" spans="1:256" s="37" customFormat="1" ht="16.5" customHeight="1">
      <c r="A189" s="3"/>
      <c r="B189" s="35"/>
      <c r="C189" s="35"/>
      <c r="D189" s="35"/>
      <c r="E189" s="35"/>
      <c r="F189" s="35"/>
      <c r="G189" s="35"/>
      <c r="H189" s="35"/>
      <c r="I189" s="3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  <c r="CH189" s="35"/>
      <c r="CI189" s="35"/>
      <c r="CJ189" s="35"/>
      <c r="CK189" s="35"/>
      <c r="CL189" s="35"/>
      <c r="CM189" s="35"/>
      <c r="CN189" s="35"/>
      <c r="CO189" s="35"/>
      <c r="CP189" s="35"/>
      <c r="CQ189" s="35"/>
      <c r="CR189" s="35"/>
      <c r="CS189" s="35"/>
      <c r="CT189" s="35"/>
      <c r="CU189" s="35"/>
      <c r="CV189" s="35"/>
      <c r="CW189" s="35"/>
      <c r="CX189" s="35"/>
      <c r="CY189" s="35"/>
      <c r="CZ189" s="35"/>
      <c r="DA189" s="35"/>
      <c r="DB189" s="35"/>
      <c r="DC189" s="35"/>
      <c r="DD189" s="35"/>
      <c r="DE189" s="35"/>
      <c r="DF189" s="35"/>
      <c r="DG189" s="35"/>
      <c r="DH189" s="35"/>
      <c r="DI189" s="35"/>
      <c r="DJ189" s="35"/>
      <c r="DK189" s="35"/>
      <c r="DL189" s="35"/>
      <c r="DM189" s="35"/>
      <c r="DN189" s="35"/>
      <c r="DO189" s="35"/>
      <c r="DP189" s="35"/>
      <c r="DQ189" s="35"/>
      <c r="DR189" s="35"/>
      <c r="DS189" s="35"/>
      <c r="DT189" s="35"/>
      <c r="DU189" s="35"/>
      <c r="DV189" s="35"/>
      <c r="DW189" s="35"/>
      <c r="DX189" s="35"/>
      <c r="DY189" s="35"/>
      <c r="DZ189" s="35"/>
      <c r="EA189" s="35"/>
      <c r="EB189" s="35"/>
      <c r="EC189" s="35"/>
      <c r="ED189" s="35"/>
      <c r="EE189" s="35"/>
      <c r="EF189" s="35"/>
      <c r="EG189" s="35"/>
      <c r="EH189" s="35"/>
      <c r="EI189" s="35"/>
      <c r="EJ189" s="35"/>
      <c r="EK189" s="35"/>
      <c r="EL189" s="35"/>
      <c r="EM189" s="35"/>
      <c r="EN189" s="35"/>
      <c r="EO189" s="35"/>
      <c r="EP189" s="35"/>
      <c r="EQ189" s="35"/>
      <c r="ER189" s="35"/>
      <c r="ES189" s="35"/>
      <c r="ET189" s="35"/>
      <c r="EU189" s="35"/>
      <c r="EV189" s="35"/>
      <c r="EW189" s="35"/>
      <c r="EX189" s="35"/>
      <c r="EY189" s="35"/>
      <c r="EZ189" s="35"/>
      <c r="FA189" s="35"/>
      <c r="FB189" s="35"/>
      <c r="FC189" s="35"/>
      <c r="FD189" s="35"/>
      <c r="FE189" s="35"/>
      <c r="FF189" s="35"/>
      <c r="FG189" s="35"/>
      <c r="FH189" s="35"/>
      <c r="FI189" s="35"/>
      <c r="FJ189" s="35"/>
      <c r="FK189" s="35"/>
      <c r="FL189" s="35"/>
      <c r="FM189" s="35"/>
      <c r="FN189" s="35"/>
      <c r="FO189" s="35"/>
      <c r="FP189" s="35"/>
      <c r="FQ189" s="35"/>
      <c r="FR189" s="35"/>
      <c r="FS189" s="35"/>
      <c r="FT189" s="35"/>
      <c r="FU189" s="35"/>
      <c r="FV189" s="35"/>
      <c r="FW189" s="35"/>
      <c r="FX189" s="35"/>
      <c r="FY189" s="35"/>
      <c r="FZ189" s="35"/>
      <c r="GA189" s="35"/>
      <c r="GB189" s="35"/>
      <c r="GC189" s="35"/>
      <c r="GD189" s="35"/>
      <c r="GE189" s="35"/>
      <c r="GF189" s="35"/>
      <c r="GG189" s="35"/>
      <c r="GH189" s="35"/>
      <c r="GI189" s="35"/>
      <c r="GJ189" s="35"/>
      <c r="GK189" s="35"/>
      <c r="GL189" s="35"/>
      <c r="GM189" s="35"/>
      <c r="GN189" s="35"/>
      <c r="GO189" s="35"/>
      <c r="GP189" s="35"/>
      <c r="GQ189" s="35"/>
      <c r="GR189" s="35"/>
      <c r="GS189" s="35"/>
      <c r="GT189" s="35"/>
      <c r="GU189" s="35"/>
      <c r="GV189" s="35"/>
      <c r="GW189" s="35"/>
      <c r="GX189" s="35"/>
      <c r="GY189" s="35"/>
      <c r="GZ189" s="35"/>
      <c r="HA189" s="35"/>
      <c r="HB189" s="35"/>
      <c r="HC189" s="35"/>
      <c r="HD189" s="35"/>
      <c r="HE189" s="35"/>
      <c r="HF189" s="35"/>
      <c r="HG189" s="35"/>
      <c r="HH189" s="35"/>
      <c r="HI189" s="35"/>
      <c r="HJ189" s="35"/>
      <c r="HK189" s="35"/>
      <c r="HL189" s="35"/>
      <c r="HM189" s="35"/>
      <c r="HN189" s="35"/>
      <c r="HO189" s="35"/>
      <c r="HP189" s="35"/>
      <c r="HQ189" s="35"/>
      <c r="HR189" s="35"/>
      <c r="HS189" s="35"/>
      <c r="HT189" s="35"/>
      <c r="HU189" s="35"/>
      <c r="HV189" s="35"/>
      <c r="HW189" s="35"/>
      <c r="HX189" s="35"/>
      <c r="HY189" s="35"/>
      <c r="HZ189" s="35"/>
      <c r="IA189" s="35"/>
      <c r="IB189" s="35"/>
      <c r="IC189" s="35"/>
      <c r="ID189" s="35"/>
      <c r="IE189" s="35"/>
      <c r="IF189" s="35"/>
      <c r="IG189" s="35"/>
      <c r="IH189" s="35"/>
      <c r="II189" s="35"/>
      <c r="IJ189" s="35"/>
      <c r="IK189" s="35"/>
      <c r="IL189" s="35"/>
      <c r="IM189" s="35"/>
      <c r="IN189" s="35"/>
      <c r="IO189" s="35"/>
      <c r="IP189" s="35"/>
      <c r="IQ189" s="35"/>
      <c r="IR189" s="35"/>
      <c r="IS189" s="35"/>
      <c r="IT189" s="35"/>
      <c r="IU189" s="35"/>
      <c r="IV189" s="35"/>
    </row>
    <row r="190" spans="1:256" s="177" customFormat="1">
      <c r="A190" s="3"/>
      <c r="B190" s="35"/>
      <c r="C190" s="35"/>
      <c r="D190" s="35"/>
      <c r="E190" s="35"/>
      <c r="F190" s="35"/>
      <c r="G190" s="35"/>
      <c r="H190" s="35"/>
      <c r="I190" s="3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  <c r="BW190" s="35"/>
      <c r="BX190" s="35"/>
      <c r="BY190" s="35"/>
      <c r="BZ190" s="35"/>
      <c r="CA190" s="35"/>
      <c r="CB190" s="35"/>
      <c r="CC190" s="35"/>
      <c r="CD190" s="35"/>
      <c r="CE190" s="35"/>
      <c r="CF190" s="35"/>
      <c r="CG190" s="35"/>
      <c r="CH190" s="35"/>
      <c r="CI190" s="35"/>
      <c r="CJ190" s="35"/>
      <c r="CK190" s="35"/>
      <c r="CL190" s="35"/>
      <c r="CM190" s="35"/>
      <c r="CN190" s="35"/>
      <c r="CO190" s="35"/>
      <c r="CP190" s="35"/>
      <c r="CQ190" s="35"/>
      <c r="CR190" s="35"/>
      <c r="CS190" s="35"/>
      <c r="CT190" s="35"/>
      <c r="CU190" s="35"/>
      <c r="CV190" s="35"/>
      <c r="CW190" s="35"/>
      <c r="CX190" s="35"/>
      <c r="CY190" s="35"/>
      <c r="CZ190" s="35"/>
      <c r="DA190" s="35"/>
      <c r="DB190" s="35"/>
      <c r="DC190" s="35"/>
      <c r="DD190" s="35"/>
      <c r="DE190" s="35"/>
      <c r="DF190" s="35"/>
      <c r="DG190" s="35"/>
      <c r="DH190" s="35"/>
      <c r="DI190" s="35"/>
      <c r="DJ190" s="35"/>
      <c r="DK190" s="35"/>
      <c r="DL190" s="35"/>
      <c r="DM190" s="35"/>
      <c r="DN190" s="35"/>
      <c r="DO190" s="35"/>
      <c r="DP190" s="35"/>
      <c r="DQ190" s="35"/>
      <c r="DR190" s="35"/>
      <c r="DS190" s="35"/>
      <c r="DT190" s="35"/>
      <c r="DU190" s="35"/>
      <c r="DV190" s="35"/>
      <c r="DW190" s="35"/>
      <c r="DX190" s="35"/>
      <c r="DY190" s="35"/>
      <c r="DZ190" s="35"/>
      <c r="EA190" s="35"/>
      <c r="EB190" s="35"/>
      <c r="EC190" s="35"/>
      <c r="ED190" s="35"/>
      <c r="EE190" s="35"/>
      <c r="EF190" s="35"/>
      <c r="EG190" s="35"/>
      <c r="EH190" s="35"/>
      <c r="EI190" s="35"/>
      <c r="EJ190" s="35"/>
      <c r="EK190" s="35"/>
      <c r="EL190" s="35"/>
      <c r="EM190" s="35"/>
      <c r="EN190" s="35"/>
      <c r="EO190" s="35"/>
      <c r="EP190" s="35"/>
      <c r="EQ190" s="35"/>
      <c r="ER190" s="35"/>
      <c r="ES190" s="35"/>
      <c r="ET190" s="35"/>
      <c r="EU190" s="35"/>
      <c r="EV190" s="35"/>
      <c r="EW190" s="35"/>
      <c r="EX190" s="35"/>
      <c r="EY190" s="35"/>
      <c r="EZ190" s="35"/>
      <c r="FA190" s="35"/>
      <c r="FB190" s="35"/>
      <c r="FC190" s="35"/>
      <c r="FD190" s="35"/>
      <c r="FE190" s="35"/>
      <c r="FF190" s="35"/>
      <c r="FG190" s="35"/>
      <c r="FH190" s="35"/>
      <c r="FI190" s="35"/>
      <c r="FJ190" s="35"/>
      <c r="FK190" s="35"/>
      <c r="FL190" s="35"/>
      <c r="FM190" s="35"/>
      <c r="FN190" s="35"/>
      <c r="FO190" s="35"/>
      <c r="FP190" s="35"/>
      <c r="FQ190" s="35"/>
      <c r="FR190" s="35"/>
      <c r="FS190" s="35"/>
      <c r="FT190" s="35"/>
      <c r="FU190" s="35"/>
      <c r="FV190" s="35"/>
      <c r="FW190" s="35"/>
      <c r="FX190" s="35"/>
      <c r="FY190" s="35"/>
      <c r="FZ190" s="35"/>
      <c r="GA190" s="35"/>
      <c r="GB190" s="35"/>
      <c r="GC190" s="35"/>
      <c r="GD190" s="35"/>
      <c r="GE190" s="35"/>
      <c r="GF190" s="35"/>
      <c r="GG190" s="35"/>
      <c r="GH190" s="35"/>
      <c r="GI190" s="35"/>
      <c r="GJ190" s="35"/>
      <c r="GK190" s="35"/>
      <c r="GL190" s="35"/>
      <c r="GM190" s="35"/>
      <c r="GN190" s="35"/>
      <c r="GO190" s="35"/>
      <c r="GP190" s="35"/>
      <c r="GQ190" s="35"/>
      <c r="GR190" s="35"/>
      <c r="GS190" s="35"/>
      <c r="GT190" s="35"/>
      <c r="GU190" s="35"/>
      <c r="GV190" s="35"/>
      <c r="GW190" s="35"/>
      <c r="GX190" s="35"/>
      <c r="GY190" s="35"/>
      <c r="GZ190" s="35"/>
      <c r="HA190" s="35"/>
      <c r="HB190" s="35"/>
      <c r="HC190" s="35"/>
      <c r="HD190" s="35"/>
      <c r="HE190" s="35"/>
      <c r="HF190" s="35"/>
      <c r="HG190" s="35"/>
      <c r="HH190" s="35"/>
      <c r="HI190" s="35"/>
      <c r="HJ190" s="35"/>
      <c r="HK190" s="35"/>
      <c r="HL190" s="35"/>
      <c r="HM190" s="35"/>
      <c r="HN190" s="35"/>
      <c r="HO190" s="35"/>
      <c r="HP190" s="35"/>
      <c r="HQ190" s="35"/>
      <c r="HR190" s="35"/>
      <c r="HS190" s="35"/>
      <c r="HT190" s="35"/>
      <c r="HU190" s="35"/>
      <c r="HV190" s="35"/>
      <c r="HW190" s="35"/>
      <c r="HX190" s="35"/>
      <c r="HY190" s="35"/>
      <c r="HZ190" s="35"/>
      <c r="IA190" s="35"/>
      <c r="IB190" s="35"/>
      <c r="IC190" s="35"/>
      <c r="ID190" s="35"/>
      <c r="IE190" s="35"/>
      <c r="IF190" s="35"/>
      <c r="IG190" s="35"/>
      <c r="IH190" s="35"/>
      <c r="II190" s="35"/>
      <c r="IJ190" s="35"/>
      <c r="IK190" s="35"/>
      <c r="IL190" s="35"/>
      <c r="IM190" s="35"/>
      <c r="IN190" s="35"/>
      <c r="IO190" s="35"/>
      <c r="IP190" s="35"/>
      <c r="IQ190" s="35"/>
      <c r="IR190" s="35"/>
      <c r="IS190" s="35"/>
      <c r="IT190" s="35"/>
      <c r="IU190" s="35"/>
      <c r="IV190" s="35"/>
    </row>
    <row r="191" spans="1:256" s="37" customFormat="1">
      <c r="A191" s="3"/>
      <c r="B191" s="35"/>
      <c r="C191" s="35"/>
      <c r="D191" s="35"/>
      <c r="E191" s="35"/>
      <c r="F191" s="35"/>
      <c r="G191" s="35"/>
      <c r="H191" s="35"/>
      <c r="I191" s="3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  <c r="CH191" s="35"/>
      <c r="CI191" s="35"/>
      <c r="CJ191" s="35"/>
      <c r="CK191" s="35"/>
      <c r="CL191" s="35"/>
      <c r="CM191" s="35"/>
      <c r="CN191" s="35"/>
      <c r="CO191" s="35"/>
      <c r="CP191" s="35"/>
      <c r="CQ191" s="35"/>
      <c r="CR191" s="35"/>
      <c r="CS191" s="35"/>
      <c r="CT191" s="35"/>
      <c r="CU191" s="35"/>
      <c r="CV191" s="35"/>
      <c r="CW191" s="35"/>
      <c r="CX191" s="35"/>
      <c r="CY191" s="35"/>
      <c r="CZ191" s="35"/>
      <c r="DA191" s="35"/>
      <c r="DB191" s="35"/>
      <c r="DC191" s="35"/>
      <c r="DD191" s="35"/>
      <c r="DE191" s="35"/>
      <c r="DF191" s="35"/>
      <c r="DG191" s="35"/>
      <c r="DH191" s="35"/>
      <c r="DI191" s="35"/>
      <c r="DJ191" s="35"/>
      <c r="DK191" s="35"/>
      <c r="DL191" s="35"/>
      <c r="DM191" s="35"/>
      <c r="DN191" s="35"/>
      <c r="DO191" s="35"/>
      <c r="DP191" s="35"/>
      <c r="DQ191" s="35"/>
      <c r="DR191" s="35"/>
      <c r="DS191" s="35"/>
      <c r="DT191" s="35"/>
      <c r="DU191" s="35"/>
      <c r="DV191" s="35"/>
      <c r="DW191" s="35"/>
      <c r="DX191" s="35"/>
      <c r="DY191" s="35"/>
      <c r="DZ191" s="35"/>
      <c r="EA191" s="35"/>
      <c r="EB191" s="35"/>
      <c r="EC191" s="35"/>
      <c r="ED191" s="35"/>
      <c r="EE191" s="35"/>
      <c r="EF191" s="35"/>
      <c r="EG191" s="35"/>
      <c r="EH191" s="35"/>
      <c r="EI191" s="35"/>
      <c r="EJ191" s="35"/>
      <c r="EK191" s="35"/>
      <c r="EL191" s="35"/>
      <c r="EM191" s="35"/>
      <c r="EN191" s="35"/>
      <c r="EO191" s="35"/>
      <c r="EP191" s="35"/>
      <c r="EQ191" s="35"/>
      <c r="ER191" s="35"/>
      <c r="ES191" s="35"/>
      <c r="ET191" s="35"/>
      <c r="EU191" s="35"/>
      <c r="EV191" s="35"/>
      <c r="EW191" s="35"/>
      <c r="EX191" s="35"/>
      <c r="EY191" s="35"/>
      <c r="EZ191" s="35"/>
      <c r="FA191" s="35"/>
      <c r="FB191" s="35"/>
      <c r="FC191" s="35"/>
      <c r="FD191" s="35"/>
      <c r="FE191" s="35"/>
      <c r="FF191" s="35"/>
      <c r="FG191" s="35"/>
      <c r="FH191" s="35"/>
      <c r="FI191" s="35"/>
      <c r="FJ191" s="35"/>
      <c r="FK191" s="35"/>
      <c r="FL191" s="35"/>
      <c r="FM191" s="35"/>
      <c r="FN191" s="35"/>
      <c r="FO191" s="35"/>
      <c r="FP191" s="35"/>
      <c r="FQ191" s="35"/>
      <c r="FR191" s="35"/>
      <c r="FS191" s="35"/>
      <c r="FT191" s="35"/>
      <c r="FU191" s="35"/>
      <c r="FV191" s="35"/>
      <c r="FW191" s="35"/>
      <c r="FX191" s="35"/>
      <c r="FY191" s="35"/>
      <c r="FZ191" s="35"/>
      <c r="GA191" s="35"/>
      <c r="GB191" s="35"/>
      <c r="GC191" s="35"/>
      <c r="GD191" s="35"/>
      <c r="GE191" s="35"/>
      <c r="GF191" s="35"/>
      <c r="GG191" s="35"/>
      <c r="GH191" s="35"/>
      <c r="GI191" s="35"/>
      <c r="GJ191" s="35"/>
      <c r="GK191" s="35"/>
      <c r="GL191" s="35"/>
      <c r="GM191" s="35"/>
      <c r="GN191" s="35"/>
      <c r="GO191" s="35"/>
      <c r="GP191" s="35"/>
      <c r="GQ191" s="35"/>
      <c r="GR191" s="35"/>
      <c r="GS191" s="35"/>
      <c r="GT191" s="35"/>
      <c r="GU191" s="35"/>
      <c r="GV191" s="35"/>
      <c r="GW191" s="35"/>
      <c r="GX191" s="35"/>
      <c r="GY191" s="35"/>
      <c r="GZ191" s="35"/>
      <c r="HA191" s="35"/>
      <c r="HB191" s="35"/>
      <c r="HC191" s="35"/>
      <c r="HD191" s="35"/>
      <c r="HE191" s="35"/>
      <c r="HF191" s="35"/>
      <c r="HG191" s="35"/>
      <c r="HH191" s="35"/>
      <c r="HI191" s="35"/>
      <c r="HJ191" s="35"/>
      <c r="HK191" s="35"/>
      <c r="HL191" s="35"/>
      <c r="HM191" s="35"/>
      <c r="HN191" s="35"/>
      <c r="HO191" s="35"/>
      <c r="HP191" s="35"/>
      <c r="HQ191" s="35"/>
      <c r="HR191" s="35"/>
      <c r="HS191" s="35"/>
      <c r="HT191" s="35"/>
      <c r="HU191" s="35"/>
      <c r="HV191" s="35"/>
      <c r="HW191" s="35"/>
      <c r="HX191" s="35"/>
      <c r="HY191" s="35"/>
      <c r="HZ191" s="35"/>
      <c r="IA191" s="35"/>
      <c r="IB191" s="35"/>
      <c r="IC191" s="35"/>
      <c r="ID191" s="35"/>
      <c r="IE191" s="35"/>
      <c r="IF191" s="35"/>
      <c r="IG191" s="35"/>
      <c r="IH191" s="35"/>
      <c r="II191" s="35"/>
      <c r="IJ191" s="35"/>
      <c r="IK191" s="35"/>
      <c r="IL191" s="35"/>
      <c r="IM191" s="35"/>
      <c r="IN191" s="35"/>
      <c r="IO191" s="35"/>
      <c r="IP191" s="35"/>
      <c r="IQ191" s="35"/>
      <c r="IR191" s="35"/>
      <c r="IS191" s="35"/>
      <c r="IT191" s="35"/>
      <c r="IU191" s="35"/>
      <c r="IV191" s="35"/>
    </row>
    <row r="192" spans="1:256" s="37" customFormat="1">
      <c r="A192" s="3"/>
      <c r="B192" s="35"/>
      <c r="C192" s="35"/>
      <c r="D192" s="35"/>
      <c r="E192" s="35"/>
      <c r="F192" s="35"/>
      <c r="G192" s="35"/>
      <c r="H192" s="35"/>
      <c r="I192" s="3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35"/>
      <c r="BY192" s="35"/>
      <c r="BZ192" s="35"/>
      <c r="CA192" s="35"/>
      <c r="CB192" s="35"/>
      <c r="CC192" s="35"/>
      <c r="CD192" s="35"/>
      <c r="CE192" s="35"/>
      <c r="CF192" s="35"/>
      <c r="CG192" s="35"/>
      <c r="CH192" s="35"/>
      <c r="CI192" s="35"/>
      <c r="CJ192" s="35"/>
      <c r="CK192" s="35"/>
      <c r="CL192" s="35"/>
      <c r="CM192" s="35"/>
      <c r="CN192" s="35"/>
      <c r="CO192" s="35"/>
      <c r="CP192" s="35"/>
      <c r="CQ192" s="35"/>
      <c r="CR192" s="35"/>
      <c r="CS192" s="35"/>
      <c r="CT192" s="35"/>
      <c r="CU192" s="35"/>
      <c r="CV192" s="35"/>
      <c r="CW192" s="35"/>
      <c r="CX192" s="35"/>
      <c r="CY192" s="35"/>
      <c r="CZ192" s="35"/>
      <c r="DA192" s="35"/>
      <c r="DB192" s="35"/>
      <c r="DC192" s="35"/>
      <c r="DD192" s="35"/>
      <c r="DE192" s="35"/>
      <c r="DF192" s="35"/>
      <c r="DG192" s="35"/>
      <c r="DH192" s="35"/>
      <c r="DI192" s="35"/>
      <c r="DJ192" s="35"/>
      <c r="DK192" s="35"/>
      <c r="DL192" s="35"/>
      <c r="DM192" s="35"/>
      <c r="DN192" s="35"/>
      <c r="DO192" s="35"/>
      <c r="DP192" s="35"/>
      <c r="DQ192" s="35"/>
      <c r="DR192" s="35"/>
      <c r="DS192" s="35"/>
      <c r="DT192" s="35"/>
      <c r="DU192" s="35"/>
      <c r="DV192" s="35"/>
      <c r="DW192" s="35"/>
      <c r="DX192" s="35"/>
      <c r="DY192" s="35"/>
      <c r="DZ192" s="35"/>
      <c r="EA192" s="35"/>
      <c r="EB192" s="35"/>
      <c r="EC192" s="35"/>
      <c r="ED192" s="35"/>
      <c r="EE192" s="35"/>
      <c r="EF192" s="35"/>
      <c r="EG192" s="35"/>
      <c r="EH192" s="35"/>
      <c r="EI192" s="35"/>
      <c r="EJ192" s="35"/>
      <c r="EK192" s="35"/>
      <c r="EL192" s="35"/>
      <c r="EM192" s="35"/>
      <c r="EN192" s="35"/>
      <c r="EO192" s="35"/>
      <c r="EP192" s="35"/>
      <c r="EQ192" s="35"/>
      <c r="ER192" s="35"/>
      <c r="ES192" s="35"/>
      <c r="ET192" s="35"/>
      <c r="EU192" s="35"/>
      <c r="EV192" s="35"/>
      <c r="EW192" s="35"/>
      <c r="EX192" s="35"/>
      <c r="EY192" s="35"/>
      <c r="EZ192" s="35"/>
      <c r="FA192" s="35"/>
      <c r="FB192" s="35"/>
      <c r="FC192" s="35"/>
      <c r="FD192" s="35"/>
      <c r="FE192" s="35"/>
      <c r="FF192" s="35"/>
      <c r="FG192" s="35"/>
      <c r="FH192" s="35"/>
      <c r="FI192" s="35"/>
      <c r="FJ192" s="35"/>
      <c r="FK192" s="35"/>
      <c r="FL192" s="35"/>
      <c r="FM192" s="35"/>
      <c r="FN192" s="35"/>
      <c r="FO192" s="35"/>
      <c r="FP192" s="35"/>
      <c r="FQ192" s="35"/>
      <c r="FR192" s="35"/>
      <c r="FS192" s="35"/>
      <c r="FT192" s="35"/>
      <c r="FU192" s="35"/>
      <c r="FV192" s="35"/>
      <c r="FW192" s="35"/>
      <c r="FX192" s="35"/>
      <c r="FY192" s="35"/>
      <c r="FZ192" s="35"/>
      <c r="GA192" s="35"/>
      <c r="GB192" s="35"/>
      <c r="GC192" s="35"/>
      <c r="GD192" s="35"/>
      <c r="GE192" s="35"/>
      <c r="GF192" s="35"/>
      <c r="GG192" s="35"/>
      <c r="GH192" s="35"/>
      <c r="GI192" s="35"/>
      <c r="GJ192" s="35"/>
      <c r="GK192" s="35"/>
      <c r="GL192" s="35"/>
      <c r="GM192" s="35"/>
      <c r="GN192" s="35"/>
      <c r="GO192" s="35"/>
      <c r="GP192" s="35"/>
      <c r="GQ192" s="35"/>
      <c r="GR192" s="35"/>
      <c r="GS192" s="35"/>
      <c r="GT192" s="35"/>
      <c r="GU192" s="35"/>
      <c r="GV192" s="35"/>
      <c r="GW192" s="35"/>
      <c r="GX192" s="35"/>
      <c r="GY192" s="35"/>
      <c r="GZ192" s="35"/>
      <c r="HA192" s="35"/>
      <c r="HB192" s="35"/>
      <c r="HC192" s="35"/>
      <c r="HD192" s="35"/>
      <c r="HE192" s="35"/>
      <c r="HF192" s="35"/>
      <c r="HG192" s="35"/>
      <c r="HH192" s="35"/>
      <c r="HI192" s="35"/>
      <c r="HJ192" s="35"/>
      <c r="HK192" s="35"/>
      <c r="HL192" s="35"/>
      <c r="HM192" s="35"/>
      <c r="HN192" s="35"/>
      <c r="HO192" s="35"/>
      <c r="HP192" s="35"/>
      <c r="HQ192" s="35"/>
      <c r="HR192" s="35"/>
      <c r="HS192" s="35"/>
      <c r="HT192" s="35"/>
      <c r="HU192" s="35"/>
      <c r="HV192" s="35"/>
      <c r="HW192" s="35"/>
      <c r="HX192" s="35"/>
      <c r="HY192" s="35"/>
      <c r="HZ192" s="35"/>
      <c r="IA192" s="35"/>
      <c r="IB192" s="35"/>
      <c r="IC192" s="35"/>
      <c r="ID192" s="35"/>
      <c r="IE192" s="35"/>
      <c r="IF192" s="35"/>
      <c r="IG192" s="35"/>
      <c r="IH192" s="35"/>
      <c r="II192" s="35"/>
      <c r="IJ192" s="35"/>
      <c r="IK192" s="35"/>
      <c r="IL192" s="35"/>
      <c r="IM192" s="35"/>
      <c r="IN192" s="35"/>
      <c r="IO192" s="35"/>
      <c r="IP192" s="35"/>
      <c r="IQ192" s="35"/>
      <c r="IR192" s="35"/>
      <c r="IS192" s="35"/>
      <c r="IT192" s="35"/>
      <c r="IU192" s="35"/>
      <c r="IV192" s="35"/>
    </row>
    <row r="193" spans="1:256" s="37" customFormat="1">
      <c r="A193" s="3"/>
      <c r="B193" s="35"/>
      <c r="C193" s="35"/>
      <c r="D193" s="35"/>
      <c r="E193" s="35"/>
      <c r="F193" s="35"/>
      <c r="G193" s="35"/>
      <c r="H193" s="35"/>
      <c r="I193" s="3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  <c r="BT193" s="35"/>
      <c r="BU193" s="35"/>
      <c r="BV193" s="35"/>
      <c r="BW193" s="35"/>
      <c r="BX193" s="35"/>
      <c r="BY193" s="35"/>
      <c r="BZ193" s="35"/>
      <c r="CA193" s="35"/>
      <c r="CB193" s="35"/>
      <c r="CC193" s="35"/>
      <c r="CD193" s="35"/>
      <c r="CE193" s="35"/>
      <c r="CF193" s="35"/>
      <c r="CG193" s="35"/>
      <c r="CH193" s="35"/>
      <c r="CI193" s="35"/>
      <c r="CJ193" s="35"/>
      <c r="CK193" s="35"/>
      <c r="CL193" s="35"/>
      <c r="CM193" s="35"/>
      <c r="CN193" s="35"/>
      <c r="CO193" s="35"/>
      <c r="CP193" s="35"/>
      <c r="CQ193" s="35"/>
      <c r="CR193" s="35"/>
      <c r="CS193" s="35"/>
      <c r="CT193" s="35"/>
      <c r="CU193" s="35"/>
      <c r="CV193" s="35"/>
      <c r="CW193" s="35"/>
      <c r="CX193" s="35"/>
      <c r="CY193" s="35"/>
      <c r="CZ193" s="35"/>
      <c r="DA193" s="35"/>
      <c r="DB193" s="35"/>
      <c r="DC193" s="35"/>
      <c r="DD193" s="35"/>
      <c r="DE193" s="35"/>
      <c r="DF193" s="35"/>
      <c r="DG193" s="35"/>
      <c r="DH193" s="35"/>
      <c r="DI193" s="35"/>
      <c r="DJ193" s="35"/>
      <c r="DK193" s="35"/>
      <c r="DL193" s="35"/>
      <c r="DM193" s="35"/>
      <c r="DN193" s="35"/>
      <c r="DO193" s="35"/>
      <c r="DP193" s="35"/>
      <c r="DQ193" s="35"/>
      <c r="DR193" s="35"/>
      <c r="DS193" s="35"/>
      <c r="DT193" s="35"/>
      <c r="DU193" s="35"/>
      <c r="DV193" s="35"/>
      <c r="DW193" s="35"/>
      <c r="DX193" s="35"/>
      <c r="DY193" s="35"/>
      <c r="DZ193" s="35"/>
      <c r="EA193" s="35"/>
      <c r="EB193" s="35"/>
      <c r="EC193" s="35"/>
      <c r="ED193" s="35"/>
      <c r="EE193" s="35"/>
      <c r="EF193" s="35"/>
      <c r="EG193" s="35"/>
      <c r="EH193" s="35"/>
      <c r="EI193" s="35"/>
      <c r="EJ193" s="35"/>
      <c r="EK193" s="35"/>
      <c r="EL193" s="35"/>
      <c r="EM193" s="35"/>
      <c r="EN193" s="35"/>
      <c r="EO193" s="35"/>
      <c r="EP193" s="35"/>
      <c r="EQ193" s="35"/>
      <c r="ER193" s="35"/>
      <c r="ES193" s="35"/>
      <c r="ET193" s="35"/>
      <c r="EU193" s="35"/>
      <c r="EV193" s="35"/>
      <c r="EW193" s="35"/>
      <c r="EX193" s="35"/>
      <c r="EY193" s="35"/>
      <c r="EZ193" s="35"/>
      <c r="FA193" s="35"/>
      <c r="FB193" s="35"/>
      <c r="FC193" s="35"/>
      <c r="FD193" s="35"/>
      <c r="FE193" s="35"/>
      <c r="FF193" s="35"/>
      <c r="FG193" s="35"/>
      <c r="FH193" s="35"/>
      <c r="FI193" s="35"/>
      <c r="FJ193" s="35"/>
      <c r="FK193" s="35"/>
      <c r="FL193" s="35"/>
      <c r="FM193" s="35"/>
      <c r="FN193" s="35"/>
      <c r="FO193" s="35"/>
      <c r="FP193" s="35"/>
      <c r="FQ193" s="35"/>
      <c r="FR193" s="35"/>
      <c r="FS193" s="35"/>
      <c r="FT193" s="35"/>
      <c r="FU193" s="35"/>
      <c r="FV193" s="35"/>
      <c r="FW193" s="35"/>
      <c r="FX193" s="35"/>
      <c r="FY193" s="35"/>
      <c r="FZ193" s="35"/>
      <c r="GA193" s="35"/>
      <c r="GB193" s="35"/>
      <c r="GC193" s="35"/>
      <c r="GD193" s="35"/>
      <c r="GE193" s="35"/>
      <c r="GF193" s="35"/>
      <c r="GG193" s="35"/>
      <c r="GH193" s="35"/>
      <c r="GI193" s="35"/>
      <c r="GJ193" s="35"/>
      <c r="GK193" s="35"/>
      <c r="GL193" s="35"/>
      <c r="GM193" s="35"/>
      <c r="GN193" s="35"/>
      <c r="GO193" s="35"/>
      <c r="GP193" s="35"/>
      <c r="GQ193" s="35"/>
      <c r="GR193" s="35"/>
      <c r="GS193" s="35"/>
      <c r="GT193" s="35"/>
      <c r="GU193" s="35"/>
      <c r="GV193" s="35"/>
      <c r="GW193" s="35"/>
      <c r="GX193" s="35"/>
      <c r="GY193" s="35"/>
      <c r="GZ193" s="35"/>
      <c r="HA193" s="35"/>
      <c r="HB193" s="35"/>
      <c r="HC193" s="35"/>
      <c r="HD193" s="35"/>
      <c r="HE193" s="35"/>
      <c r="HF193" s="35"/>
      <c r="HG193" s="35"/>
      <c r="HH193" s="35"/>
      <c r="HI193" s="35"/>
      <c r="HJ193" s="35"/>
      <c r="HK193" s="35"/>
      <c r="HL193" s="35"/>
      <c r="HM193" s="35"/>
      <c r="HN193" s="35"/>
      <c r="HO193" s="35"/>
      <c r="HP193" s="35"/>
      <c r="HQ193" s="35"/>
      <c r="HR193" s="35"/>
      <c r="HS193" s="35"/>
      <c r="HT193" s="35"/>
      <c r="HU193" s="35"/>
      <c r="HV193" s="35"/>
      <c r="HW193" s="35"/>
      <c r="HX193" s="35"/>
      <c r="HY193" s="35"/>
      <c r="HZ193" s="35"/>
      <c r="IA193" s="35"/>
      <c r="IB193" s="35"/>
      <c r="IC193" s="35"/>
      <c r="ID193" s="35"/>
      <c r="IE193" s="35"/>
      <c r="IF193" s="35"/>
      <c r="IG193" s="35"/>
      <c r="IH193" s="35"/>
      <c r="II193" s="35"/>
      <c r="IJ193" s="35"/>
      <c r="IK193" s="35"/>
      <c r="IL193" s="35"/>
      <c r="IM193" s="35"/>
      <c r="IN193" s="35"/>
      <c r="IO193" s="35"/>
      <c r="IP193" s="35"/>
      <c r="IQ193" s="35"/>
      <c r="IR193" s="35"/>
      <c r="IS193" s="35"/>
      <c r="IT193" s="35"/>
      <c r="IU193" s="35"/>
      <c r="IV193" s="35"/>
    </row>
    <row r="194" spans="1:256" s="37" customFormat="1">
      <c r="A194" s="3"/>
      <c r="B194" s="35"/>
      <c r="C194" s="35"/>
      <c r="D194" s="35"/>
      <c r="E194" s="35"/>
      <c r="F194" s="35"/>
      <c r="G194" s="35"/>
      <c r="H194" s="35"/>
      <c r="I194" s="3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  <c r="BT194" s="35"/>
      <c r="BU194" s="35"/>
      <c r="BV194" s="35"/>
      <c r="BW194" s="35"/>
      <c r="BX194" s="35"/>
      <c r="BY194" s="35"/>
      <c r="BZ194" s="35"/>
      <c r="CA194" s="35"/>
      <c r="CB194" s="35"/>
      <c r="CC194" s="35"/>
      <c r="CD194" s="35"/>
      <c r="CE194" s="35"/>
      <c r="CF194" s="35"/>
      <c r="CG194" s="35"/>
      <c r="CH194" s="35"/>
      <c r="CI194" s="35"/>
      <c r="CJ194" s="35"/>
      <c r="CK194" s="35"/>
      <c r="CL194" s="35"/>
      <c r="CM194" s="35"/>
      <c r="CN194" s="35"/>
      <c r="CO194" s="35"/>
      <c r="CP194" s="35"/>
      <c r="CQ194" s="35"/>
      <c r="CR194" s="35"/>
      <c r="CS194" s="35"/>
      <c r="CT194" s="35"/>
      <c r="CU194" s="35"/>
      <c r="CV194" s="35"/>
      <c r="CW194" s="35"/>
      <c r="CX194" s="35"/>
      <c r="CY194" s="35"/>
      <c r="CZ194" s="35"/>
      <c r="DA194" s="35"/>
      <c r="DB194" s="35"/>
      <c r="DC194" s="35"/>
      <c r="DD194" s="35"/>
      <c r="DE194" s="35"/>
      <c r="DF194" s="35"/>
      <c r="DG194" s="35"/>
      <c r="DH194" s="35"/>
      <c r="DI194" s="35"/>
      <c r="DJ194" s="35"/>
      <c r="DK194" s="35"/>
      <c r="DL194" s="35"/>
      <c r="DM194" s="35"/>
      <c r="DN194" s="35"/>
      <c r="DO194" s="35"/>
      <c r="DP194" s="35"/>
      <c r="DQ194" s="35"/>
      <c r="DR194" s="35"/>
      <c r="DS194" s="35"/>
      <c r="DT194" s="35"/>
      <c r="DU194" s="35"/>
      <c r="DV194" s="35"/>
      <c r="DW194" s="35"/>
      <c r="DX194" s="35"/>
      <c r="DY194" s="35"/>
      <c r="DZ194" s="35"/>
      <c r="EA194" s="35"/>
      <c r="EB194" s="35"/>
      <c r="EC194" s="35"/>
      <c r="ED194" s="35"/>
      <c r="EE194" s="35"/>
      <c r="EF194" s="35"/>
      <c r="EG194" s="35"/>
      <c r="EH194" s="35"/>
      <c r="EI194" s="35"/>
      <c r="EJ194" s="35"/>
      <c r="EK194" s="35"/>
      <c r="EL194" s="35"/>
      <c r="EM194" s="35"/>
      <c r="EN194" s="35"/>
      <c r="EO194" s="35"/>
      <c r="EP194" s="35"/>
      <c r="EQ194" s="35"/>
      <c r="ER194" s="35"/>
      <c r="ES194" s="35"/>
      <c r="ET194" s="35"/>
      <c r="EU194" s="35"/>
      <c r="EV194" s="35"/>
      <c r="EW194" s="35"/>
      <c r="EX194" s="35"/>
      <c r="EY194" s="35"/>
      <c r="EZ194" s="35"/>
      <c r="FA194" s="35"/>
      <c r="FB194" s="35"/>
      <c r="FC194" s="35"/>
      <c r="FD194" s="35"/>
      <c r="FE194" s="35"/>
      <c r="FF194" s="35"/>
      <c r="FG194" s="35"/>
      <c r="FH194" s="35"/>
      <c r="FI194" s="35"/>
      <c r="FJ194" s="35"/>
      <c r="FK194" s="35"/>
      <c r="FL194" s="35"/>
      <c r="FM194" s="35"/>
      <c r="FN194" s="35"/>
      <c r="FO194" s="35"/>
      <c r="FP194" s="35"/>
      <c r="FQ194" s="35"/>
      <c r="FR194" s="35"/>
      <c r="FS194" s="35"/>
      <c r="FT194" s="35"/>
      <c r="FU194" s="35"/>
      <c r="FV194" s="35"/>
      <c r="FW194" s="35"/>
      <c r="FX194" s="35"/>
      <c r="FY194" s="35"/>
      <c r="FZ194" s="35"/>
      <c r="GA194" s="35"/>
      <c r="GB194" s="35"/>
      <c r="GC194" s="35"/>
      <c r="GD194" s="35"/>
      <c r="GE194" s="35"/>
      <c r="GF194" s="35"/>
      <c r="GG194" s="35"/>
      <c r="GH194" s="35"/>
      <c r="GI194" s="35"/>
      <c r="GJ194" s="35"/>
      <c r="GK194" s="35"/>
      <c r="GL194" s="35"/>
      <c r="GM194" s="35"/>
      <c r="GN194" s="35"/>
      <c r="GO194" s="35"/>
      <c r="GP194" s="35"/>
      <c r="GQ194" s="35"/>
      <c r="GR194" s="35"/>
      <c r="GS194" s="35"/>
      <c r="GT194" s="35"/>
      <c r="GU194" s="35"/>
      <c r="GV194" s="35"/>
      <c r="GW194" s="35"/>
      <c r="GX194" s="35"/>
      <c r="GY194" s="35"/>
      <c r="GZ194" s="35"/>
      <c r="HA194" s="35"/>
      <c r="HB194" s="35"/>
      <c r="HC194" s="35"/>
      <c r="HD194" s="35"/>
      <c r="HE194" s="35"/>
      <c r="HF194" s="35"/>
      <c r="HG194" s="35"/>
      <c r="HH194" s="35"/>
      <c r="HI194" s="35"/>
      <c r="HJ194" s="35"/>
      <c r="HK194" s="35"/>
      <c r="HL194" s="35"/>
      <c r="HM194" s="35"/>
      <c r="HN194" s="35"/>
      <c r="HO194" s="35"/>
      <c r="HP194" s="35"/>
      <c r="HQ194" s="35"/>
      <c r="HR194" s="35"/>
      <c r="HS194" s="35"/>
      <c r="HT194" s="35"/>
      <c r="HU194" s="35"/>
      <c r="HV194" s="35"/>
      <c r="HW194" s="35"/>
      <c r="HX194" s="35"/>
      <c r="HY194" s="35"/>
      <c r="HZ194" s="35"/>
      <c r="IA194" s="35"/>
      <c r="IB194" s="35"/>
      <c r="IC194" s="35"/>
      <c r="ID194" s="35"/>
      <c r="IE194" s="35"/>
      <c r="IF194" s="35"/>
      <c r="IG194" s="35"/>
      <c r="IH194" s="35"/>
      <c r="II194" s="35"/>
      <c r="IJ194" s="35"/>
      <c r="IK194" s="35"/>
      <c r="IL194" s="35"/>
      <c r="IM194" s="35"/>
      <c r="IN194" s="35"/>
      <c r="IO194" s="35"/>
      <c r="IP194" s="35"/>
      <c r="IQ194" s="35"/>
      <c r="IR194" s="35"/>
      <c r="IS194" s="35"/>
      <c r="IT194" s="35"/>
      <c r="IU194" s="35"/>
      <c r="IV194" s="35"/>
    </row>
    <row r="195" spans="1:256" s="37" customFormat="1">
      <c r="A195" s="3"/>
      <c r="B195" s="35"/>
      <c r="C195" s="35"/>
      <c r="D195" s="35"/>
      <c r="E195" s="35"/>
      <c r="F195" s="35"/>
      <c r="G195" s="35"/>
      <c r="H195" s="35"/>
      <c r="I195" s="3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  <c r="BT195" s="35"/>
      <c r="BU195" s="35"/>
      <c r="BV195" s="35"/>
      <c r="BW195" s="35"/>
      <c r="BX195" s="35"/>
      <c r="BY195" s="35"/>
      <c r="BZ195" s="35"/>
      <c r="CA195" s="35"/>
      <c r="CB195" s="35"/>
      <c r="CC195" s="35"/>
      <c r="CD195" s="35"/>
      <c r="CE195" s="35"/>
      <c r="CF195" s="35"/>
      <c r="CG195" s="35"/>
      <c r="CH195" s="35"/>
      <c r="CI195" s="35"/>
      <c r="CJ195" s="35"/>
      <c r="CK195" s="35"/>
      <c r="CL195" s="35"/>
      <c r="CM195" s="35"/>
      <c r="CN195" s="35"/>
      <c r="CO195" s="35"/>
      <c r="CP195" s="35"/>
      <c r="CQ195" s="35"/>
      <c r="CR195" s="35"/>
      <c r="CS195" s="35"/>
      <c r="CT195" s="35"/>
      <c r="CU195" s="35"/>
      <c r="CV195" s="35"/>
      <c r="CW195" s="35"/>
      <c r="CX195" s="35"/>
      <c r="CY195" s="35"/>
      <c r="CZ195" s="35"/>
      <c r="DA195" s="35"/>
      <c r="DB195" s="35"/>
      <c r="DC195" s="35"/>
      <c r="DD195" s="35"/>
      <c r="DE195" s="35"/>
      <c r="DF195" s="35"/>
      <c r="DG195" s="35"/>
      <c r="DH195" s="35"/>
      <c r="DI195" s="35"/>
      <c r="DJ195" s="35"/>
      <c r="DK195" s="35"/>
      <c r="DL195" s="35"/>
      <c r="DM195" s="35"/>
      <c r="DN195" s="35"/>
      <c r="DO195" s="35"/>
      <c r="DP195" s="35"/>
      <c r="DQ195" s="35"/>
      <c r="DR195" s="35"/>
      <c r="DS195" s="35"/>
      <c r="DT195" s="35"/>
      <c r="DU195" s="35"/>
      <c r="DV195" s="35"/>
      <c r="DW195" s="35"/>
      <c r="DX195" s="35"/>
      <c r="DY195" s="35"/>
      <c r="DZ195" s="35"/>
      <c r="EA195" s="35"/>
      <c r="EB195" s="35"/>
      <c r="EC195" s="35"/>
      <c r="ED195" s="35"/>
      <c r="EE195" s="35"/>
      <c r="EF195" s="35"/>
      <c r="EG195" s="35"/>
      <c r="EH195" s="35"/>
      <c r="EI195" s="35"/>
      <c r="EJ195" s="35"/>
      <c r="EK195" s="35"/>
      <c r="EL195" s="35"/>
      <c r="EM195" s="35"/>
      <c r="EN195" s="35"/>
      <c r="EO195" s="35"/>
      <c r="EP195" s="35"/>
      <c r="EQ195" s="35"/>
      <c r="ER195" s="35"/>
      <c r="ES195" s="35"/>
      <c r="ET195" s="35"/>
      <c r="EU195" s="35"/>
      <c r="EV195" s="35"/>
      <c r="EW195" s="35"/>
      <c r="EX195" s="35"/>
      <c r="EY195" s="35"/>
      <c r="EZ195" s="35"/>
      <c r="FA195" s="35"/>
      <c r="FB195" s="35"/>
      <c r="FC195" s="35"/>
      <c r="FD195" s="35"/>
      <c r="FE195" s="35"/>
      <c r="FF195" s="35"/>
      <c r="FG195" s="35"/>
      <c r="FH195" s="35"/>
      <c r="FI195" s="35"/>
      <c r="FJ195" s="35"/>
      <c r="FK195" s="35"/>
      <c r="FL195" s="35"/>
      <c r="FM195" s="35"/>
      <c r="FN195" s="35"/>
      <c r="FO195" s="35"/>
      <c r="FP195" s="35"/>
      <c r="FQ195" s="35"/>
      <c r="FR195" s="35"/>
      <c r="FS195" s="35"/>
      <c r="FT195" s="35"/>
      <c r="FU195" s="35"/>
      <c r="FV195" s="35"/>
      <c r="FW195" s="35"/>
      <c r="FX195" s="35"/>
      <c r="FY195" s="35"/>
      <c r="FZ195" s="35"/>
      <c r="GA195" s="35"/>
      <c r="GB195" s="35"/>
      <c r="GC195" s="35"/>
      <c r="GD195" s="35"/>
      <c r="GE195" s="35"/>
      <c r="GF195" s="35"/>
      <c r="GG195" s="35"/>
      <c r="GH195" s="35"/>
      <c r="GI195" s="35"/>
      <c r="GJ195" s="35"/>
      <c r="GK195" s="35"/>
      <c r="GL195" s="35"/>
      <c r="GM195" s="35"/>
      <c r="GN195" s="35"/>
      <c r="GO195" s="35"/>
      <c r="GP195" s="35"/>
      <c r="GQ195" s="35"/>
      <c r="GR195" s="35"/>
      <c r="GS195" s="35"/>
      <c r="GT195" s="35"/>
      <c r="GU195" s="35"/>
      <c r="GV195" s="35"/>
      <c r="GW195" s="35"/>
      <c r="GX195" s="35"/>
      <c r="GY195" s="35"/>
      <c r="GZ195" s="35"/>
      <c r="HA195" s="35"/>
      <c r="HB195" s="35"/>
      <c r="HC195" s="35"/>
      <c r="HD195" s="35"/>
      <c r="HE195" s="35"/>
      <c r="HF195" s="35"/>
      <c r="HG195" s="35"/>
      <c r="HH195" s="35"/>
      <c r="HI195" s="35"/>
      <c r="HJ195" s="35"/>
      <c r="HK195" s="35"/>
      <c r="HL195" s="35"/>
      <c r="HM195" s="35"/>
      <c r="HN195" s="35"/>
      <c r="HO195" s="35"/>
      <c r="HP195" s="35"/>
      <c r="HQ195" s="35"/>
      <c r="HR195" s="35"/>
      <c r="HS195" s="35"/>
      <c r="HT195" s="35"/>
      <c r="HU195" s="35"/>
      <c r="HV195" s="35"/>
      <c r="HW195" s="35"/>
      <c r="HX195" s="35"/>
      <c r="HY195" s="35"/>
      <c r="HZ195" s="35"/>
      <c r="IA195" s="35"/>
      <c r="IB195" s="35"/>
      <c r="IC195" s="35"/>
      <c r="ID195" s="35"/>
      <c r="IE195" s="35"/>
      <c r="IF195" s="35"/>
      <c r="IG195" s="35"/>
      <c r="IH195" s="35"/>
      <c r="II195" s="35"/>
      <c r="IJ195" s="35"/>
      <c r="IK195" s="35"/>
      <c r="IL195" s="35"/>
      <c r="IM195" s="35"/>
      <c r="IN195" s="35"/>
      <c r="IO195" s="35"/>
      <c r="IP195" s="35"/>
      <c r="IQ195" s="35"/>
      <c r="IR195" s="35"/>
      <c r="IS195" s="35"/>
      <c r="IT195" s="35"/>
      <c r="IU195" s="35"/>
      <c r="IV195" s="35"/>
    </row>
    <row r="196" spans="1:256" s="37" customFormat="1">
      <c r="A196" s="3"/>
      <c r="B196" s="35"/>
      <c r="C196" s="35"/>
      <c r="D196" s="35"/>
      <c r="E196" s="35"/>
      <c r="F196" s="35"/>
      <c r="G196" s="35"/>
      <c r="H196" s="35"/>
      <c r="I196" s="3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  <c r="BW196" s="35"/>
      <c r="BX196" s="35"/>
      <c r="BY196" s="35"/>
      <c r="BZ196" s="35"/>
      <c r="CA196" s="35"/>
      <c r="CB196" s="35"/>
      <c r="CC196" s="35"/>
      <c r="CD196" s="35"/>
      <c r="CE196" s="35"/>
      <c r="CF196" s="35"/>
      <c r="CG196" s="35"/>
      <c r="CH196" s="35"/>
      <c r="CI196" s="35"/>
      <c r="CJ196" s="35"/>
      <c r="CK196" s="35"/>
      <c r="CL196" s="35"/>
      <c r="CM196" s="35"/>
      <c r="CN196" s="35"/>
      <c r="CO196" s="35"/>
      <c r="CP196" s="35"/>
      <c r="CQ196" s="35"/>
      <c r="CR196" s="35"/>
      <c r="CS196" s="35"/>
      <c r="CT196" s="35"/>
      <c r="CU196" s="35"/>
      <c r="CV196" s="35"/>
      <c r="CW196" s="35"/>
      <c r="CX196" s="35"/>
      <c r="CY196" s="35"/>
      <c r="CZ196" s="35"/>
      <c r="DA196" s="35"/>
      <c r="DB196" s="35"/>
      <c r="DC196" s="35"/>
      <c r="DD196" s="35"/>
      <c r="DE196" s="35"/>
      <c r="DF196" s="35"/>
      <c r="DG196" s="35"/>
      <c r="DH196" s="35"/>
      <c r="DI196" s="35"/>
      <c r="DJ196" s="35"/>
      <c r="DK196" s="35"/>
      <c r="DL196" s="35"/>
      <c r="DM196" s="35"/>
      <c r="DN196" s="35"/>
      <c r="DO196" s="35"/>
      <c r="DP196" s="35"/>
      <c r="DQ196" s="35"/>
      <c r="DR196" s="35"/>
      <c r="DS196" s="35"/>
      <c r="DT196" s="35"/>
      <c r="DU196" s="35"/>
      <c r="DV196" s="35"/>
      <c r="DW196" s="35"/>
      <c r="DX196" s="35"/>
      <c r="DY196" s="35"/>
      <c r="DZ196" s="35"/>
      <c r="EA196" s="35"/>
      <c r="EB196" s="35"/>
      <c r="EC196" s="35"/>
      <c r="ED196" s="35"/>
      <c r="EE196" s="35"/>
      <c r="EF196" s="35"/>
      <c r="EG196" s="35"/>
      <c r="EH196" s="35"/>
      <c r="EI196" s="35"/>
      <c r="EJ196" s="35"/>
      <c r="EK196" s="35"/>
      <c r="EL196" s="35"/>
      <c r="EM196" s="35"/>
      <c r="EN196" s="35"/>
      <c r="EO196" s="35"/>
      <c r="EP196" s="35"/>
      <c r="EQ196" s="35"/>
      <c r="ER196" s="35"/>
      <c r="ES196" s="35"/>
      <c r="ET196" s="35"/>
      <c r="EU196" s="35"/>
      <c r="EV196" s="35"/>
      <c r="EW196" s="35"/>
      <c r="EX196" s="35"/>
      <c r="EY196" s="35"/>
      <c r="EZ196" s="35"/>
      <c r="FA196" s="35"/>
      <c r="FB196" s="35"/>
      <c r="FC196" s="35"/>
      <c r="FD196" s="35"/>
      <c r="FE196" s="35"/>
      <c r="FF196" s="35"/>
      <c r="FG196" s="35"/>
      <c r="FH196" s="35"/>
      <c r="FI196" s="35"/>
      <c r="FJ196" s="35"/>
      <c r="FK196" s="35"/>
      <c r="FL196" s="35"/>
      <c r="FM196" s="35"/>
      <c r="FN196" s="35"/>
      <c r="FO196" s="35"/>
      <c r="FP196" s="35"/>
      <c r="FQ196" s="35"/>
      <c r="FR196" s="35"/>
      <c r="FS196" s="35"/>
      <c r="FT196" s="35"/>
      <c r="FU196" s="35"/>
      <c r="FV196" s="35"/>
      <c r="FW196" s="35"/>
      <c r="FX196" s="35"/>
      <c r="FY196" s="35"/>
      <c r="FZ196" s="35"/>
      <c r="GA196" s="35"/>
      <c r="GB196" s="35"/>
      <c r="GC196" s="35"/>
      <c r="GD196" s="35"/>
      <c r="GE196" s="35"/>
      <c r="GF196" s="35"/>
      <c r="GG196" s="35"/>
      <c r="GH196" s="35"/>
      <c r="GI196" s="35"/>
      <c r="GJ196" s="35"/>
      <c r="GK196" s="35"/>
      <c r="GL196" s="35"/>
      <c r="GM196" s="35"/>
      <c r="GN196" s="35"/>
      <c r="GO196" s="35"/>
      <c r="GP196" s="35"/>
      <c r="GQ196" s="35"/>
      <c r="GR196" s="35"/>
      <c r="GS196" s="35"/>
      <c r="GT196" s="35"/>
      <c r="GU196" s="35"/>
      <c r="GV196" s="35"/>
      <c r="GW196" s="35"/>
      <c r="GX196" s="35"/>
      <c r="GY196" s="35"/>
      <c r="GZ196" s="35"/>
      <c r="HA196" s="35"/>
      <c r="HB196" s="35"/>
      <c r="HC196" s="35"/>
      <c r="HD196" s="35"/>
      <c r="HE196" s="35"/>
      <c r="HF196" s="35"/>
      <c r="HG196" s="35"/>
      <c r="HH196" s="35"/>
      <c r="HI196" s="35"/>
      <c r="HJ196" s="35"/>
      <c r="HK196" s="35"/>
      <c r="HL196" s="35"/>
      <c r="HM196" s="35"/>
      <c r="HN196" s="35"/>
      <c r="HO196" s="35"/>
      <c r="HP196" s="35"/>
      <c r="HQ196" s="35"/>
      <c r="HR196" s="35"/>
      <c r="HS196" s="35"/>
      <c r="HT196" s="35"/>
      <c r="HU196" s="35"/>
      <c r="HV196" s="35"/>
      <c r="HW196" s="35"/>
      <c r="HX196" s="35"/>
      <c r="HY196" s="35"/>
      <c r="HZ196" s="35"/>
      <c r="IA196" s="35"/>
      <c r="IB196" s="35"/>
      <c r="IC196" s="35"/>
      <c r="ID196" s="35"/>
      <c r="IE196" s="35"/>
      <c r="IF196" s="35"/>
      <c r="IG196" s="35"/>
      <c r="IH196" s="35"/>
      <c r="II196" s="35"/>
      <c r="IJ196" s="35"/>
      <c r="IK196" s="35"/>
      <c r="IL196" s="35"/>
      <c r="IM196" s="35"/>
      <c r="IN196" s="35"/>
      <c r="IO196" s="35"/>
      <c r="IP196" s="35"/>
      <c r="IQ196" s="35"/>
      <c r="IR196" s="35"/>
      <c r="IS196" s="35"/>
      <c r="IT196" s="35"/>
      <c r="IU196" s="35"/>
      <c r="IV196" s="35"/>
    </row>
    <row r="197" spans="1:256" s="37" customFormat="1">
      <c r="A197" s="3"/>
      <c r="B197" s="35"/>
      <c r="C197" s="35"/>
      <c r="D197" s="35"/>
      <c r="E197" s="35"/>
      <c r="F197" s="35"/>
      <c r="G197" s="35"/>
      <c r="H197" s="35"/>
      <c r="I197" s="3"/>
      <c r="J197" s="35"/>
      <c r="K197" s="35"/>
      <c r="L197" s="35"/>
      <c r="M197" s="35"/>
    </row>
    <row r="198" spans="1:256" s="37" customFormat="1">
      <c r="A198" s="3"/>
      <c r="B198" s="35"/>
      <c r="C198" s="35"/>
      <c r="D198" s="35"/>
      <c r="E198" s="35"/>
      <c r="F198" s="35"/>
      <c r="G198" s="35"/>
      <c r="H198" s="35"/>
      <c r="I198" s="3"/>
      <c r="J198" s="35"/>
      <c r="K198" s="35"/>
      <c r="L198" s="35"/>
      <c r="M198" s="35"/>
    </row>
    <row r="199" spans="1:256" s="37" customFormat="1">
      <c r="A199" s="3"/>
      <c r="B199" s="35"/>
      <c r="C199" s="35"/>
      <c r="D199" s="35"/>
      <c r="E199" s="35"/>
      <c r="F199" s="35"/>
      <c r="G199" s="35"/>
      <c r="H199" s="35"/>
      <c r="I199" s="3"/>
      <c r="J199" s="35"/>
      <c r="K199" s="35"/>
      <c r="L199" s="35"/>
      <c r="M199" s="35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  <c r="AA199" s="177"/>
      <c r="AB199" s="177"/>
      <c r="AC199" s="177"/>
      <c r="AD199" s="177"/>
      <c r="AE199" s="177"/>
      <c r="AF199" s="177"/>
      <c r="AG199" s="177"/>
      <c r="AH199" s="177"/>
      <c r="AI199" s="177"/>
      <c r="AJ199" s="177"/>
      <c r="AK199" s="177"/>
      <c r="AL199" s="177"/>
      <c r="AM199" s="177"/>
      <c r="AN199" s="177"/>
      <c r="AO199" s="177"/>
      <c r="AP199" s="177"/>
      <c r="AQ199" s="177"/>
      <c r="AR199" s="177"/>
      <c r="AS199" s="177"/>
      <c r="AT199" s="177"/>
      <c r="AU199" s="177"/>
      <c r="AV199" s="177"/>
      <c r="AW199" s="177"/>
      <c r="AX199" s="177"/>
      <c r="AY199" s="177"/>
      <c r="AZ199" s="177"/>
      <c r="BA199" s="177"/>
      <c r="BB199" s="177"/>
      <c r="BC199" s="177"/>
      <c r="BD199" s="177"/>
      <c r="BE199" s="177"/>
      <c r="BF199" s="177"/>
      <c r="BG199" s="177"/>
      <c r="BH199" s="177"/>
      <c r="BI199" s="177"/>
      <c r="BJ199" s="177"/>
      <c r="BK199" s="177"/>
      <c r="BL199" s="177"/>
      <c r="BM199" s="177"/>
      <c r="BN199" s="177"/>
      <c r="BO199" s="177"/>
      <c r="BP199" s="177"/>
      <c r="BQ199" s="177"/>
      <c r="BR199" s="177"/>
      <c r="BS199" s="177"/>
      <c r="BT199" s="177"/>
      <c r="BU199" s="177"/>
      <c r="BV199" s="177"/>
      <c r="BW199" s="177"/>
      <c r="BX199" s="177"/>
      <c r="BY199" s="177"/>
      <c r="BZ199" s="177"/>
      <c r="CA199" s="177"/>
      <c r="CB199" s="177"/>
      <c r="CC199" s="177"/>
      <c r="CD199" s="177"/>
      <c r="CE199" s="177"/>
      <c r="CF199" s="177"/>
      <c r="CG199" s="177"/>
      <c r="CH199" s="177"/>
      <c r="CI199" s="177"/>
      <c r="CJ199" s="177"/>
      <c r="CK199" s="177"/>
      <c r="CL199" s="177"/>
      <c r="CM199" s="177"/>
      <c r="CN199" s="177"/>
      <c r="CO199" s="177"/>
      <c r="CP199" s="177"/>
      <c r="CQ199" s="177"/>
      <c r="CR199" s="177"/>
      <c r="CS199" s="177"/>
      <c r="CT199" s="177"/>
      <c r="CU199" s="177"/>
      <c r="CV199" s="177"/>
      <c r="CW199" s="177"/>
      <c r="CX199" s="177"/>
      <c r="CY199" s="177"/>
      <c r="CZ199" s="177"/>
      <c r="DA199" s="177"/>
      <c r="DB199" s="177"/>
      <c r="DC199" s="177"/>
      <c r="DD199" s="177"/>
      <c r="DE199" s="177"/>
      <c r="DF199" s="177"/>
      <c r="DG199" s="177"/>
      <c r="DH199" s="177"/>
      <c r="DI199" s="177"/>
      <c r="DJ199" s="177"/>
      <c r="DK199" s="177"/>
      <c r="DL199" s="177"/>
      <c r="DM199" s="177"/>
      <c r="DN199" s="177"/>
      <c r="DO199" s="177"/>
      <c r="DP199" s="177"/>
      <c r="DQ199" s="177"/>
      <c r="DR199" s="177"/>
      <c r="DS199" s="177"/>
      <c r="DT199" s="177"/>
      <c r="DU199" s="177"/>
      <c r="DV199" s="177"/>
      <c r="DW199" s="177"/>
      <c r="DX199" s="177"/>
      <c r="DY199" s="177"/>
      <c r="DZ199" s="177"/>
      <c r="EA199" s="177"/>
      <c r="EB199" s="177"/>
      <c r="EC199" s="177"/>
      <c r="ED199" s="177"/>
      <c r="EE199" s="177"/>
      <c r="EF199" s="177"/>
      <c r="EG199" s="177"/>
      <c r="EH199" s="177"/>
      <c r="EI199" s="177"/>
      <c r="EJ199" s="177"/>
      <c r="EK199" s="177"/>
      <c r="EL199" s="177"/>
      <c r="EM199" s="177"/>
      <c r="EN199" s="177"/>
      <c r="EO199" s="177"/>
      <c r="EP199" s="177"/>
      <c r="EQ199" s="177"/>
      <c r="ER199" s="177"/>
      <c r="ES199" s="177"/>
      <c r="ET199" s="177"/>
      <c r="EU199" s="177"/>
      <c r="EV199" s="177"/>
      <c r="EW199" s="177"/>
      <c r="EX199" s="177"/>
      <c r="EY199" s="177"/>
      <c r="EZ199" s="177"/>
      <c r="FA199" s="177"/>
      <c r="FB199" s="177"/>
      <c r="FC199" s="177"/>
      <c r="FD199" s="177"/>
      <c r="FE199" s="177"/>
      <c r="FF199" s="177"/>
      <c r="FG199" s="177"/>
      <c r="FH199" s="177"/>
      <c r="FI199" s="177"/>
      <c r="FJ199" s="177"/>
      <c r="FK199" s="177"/>
      <c r="FL199" s="177"/>
      <c r="FM199" s="177"/>
      <c r="FN199" s="177"/>
      <c r="FO199" s="177"/>
      <c r="FP199" s="177"/>
      <c r="FQ199" s="177"/>
      <c r="FR199" s="177"/>
      <c r="FS199" s="177"/>
      <c r="FT199" s="177"/>
      <c r="FU199" s="177"/>
      <c r="FV199" s="177"/>
      <c r="FW199" s="177"/>
      <c r="FX199" s="177"/>
      <c r="FY199" s="177"/>
      <c r="FZ199" s="177"/>
      <c r="GA199" s="177"/>
      <c r="GB199" s="177"/>
      <c r="GC199" s="177"/>
      <c r="GD199" s="177"/>
      <c r="GE199" s="177"/>
      <c r="GF199" s="177"/>
      <c r="GG199" s="177"/>
      <c r="GH199" s="177"/>
      <c r="GI199" s="177"/>
      <c r="GJ199" s="177"/>
      <c r="GK199" s="177"/>
      <c r="GL199" s="177"/>
      <c r="GM199" s="177"/>
      <c r="GN199" s="177"/>
      <c r="GO199" s="177"/>
      <c r="GP199" s="177"/>
      <c r="GQ199" s="177"/>
      <c r="GR199" s="177"/>
      <c r="GS199" s="177"/>
      <c r="GT199" s="177"/>
      <c r="GU199" s="177"/>
      <c r="GV199" s="177"/>
      <c r="GW199" s="177"/>
      <c r="GX199" s="177"/>
      <c r="GY199" s="177"/>
      <c r="GZ199" s="177"/>
      <c r="HA199" s="177"/>
      <c r="HB199" s="177"/>
      <c r="HC199" s="177"/>
      <c r="HD199" s="177"/>
      <c r="HE199" s="177"/>
      <c r="HF199" s="177"/>
      <c r="HG199" s="177"/>
      <c r="HH199" s="177"/>
      <c r="HI199" s="177"/>
      <c r="HJ199" s="177"/>
      <c r="HK199" s="177"/>
      <c r="HL199" s="177"/>
      <c r="HM199" s="177"/>
      <c r="HN199" s="177"/>
      <c r="HO199" s="177"/>
      <c r="HP199" s="177"/>
      <c r="HQ199" s="177"/>
      <c r="HR199" s="177"/>
      <c r="HS199" s="177"/>
      <c r="HT199" s="177"/>
      <c r="HU199" s="177"/>
      <c r="HV199" s="177"/>
      <c r="HW199" s="177"/>
      <c r="HX199" s="177"/>
      <c r="HY199" s="177"/>
      <c r="HZ199" s="177"/>
      <c r="IA199" s="177"/>
      <c r="IB199" s="177"/>
      <c r="IC199" s="177"/>
      <c r="ID199" s="177"/>
      <c r="IE199" s="177"/>
      <c r="IF199" s="177"/>
      <c r="IG199" s="177"/>
      <c r="IH199" s="177"/>
      <c r="II199" s="177"/>
      <c r="IJ199" s="177"/>
      <c r="IK199" s="177"/>
      <c r="IL199" s="177"/>
      <c r="IM199" s="177"/>
      <c r="IN199" s="177"/>
      <c r="IO199" s="177"/>
      <c r="IP199" s="177"/>
      <c r="IQ199" s="177"/>
      <c r="IR199" s="177"/>
      <c r="IS199" s="177"/>
      <c r="IT199" s="177"/>
      <c r="IU199" s="177"/>
      <c r="IV199" s="177"/>
    </row>
    <row r="200" spans="1:256" s="37" customFormat="1">
      <c r="A200" s="3"/>
      <c r="B200" s="35"/>
      <c r="C200" s="35"/>
      <c r="D200" s="35"/>
      <c r="E200" s="35"/>
      <c r="F200" s="35"/>
      <c r="G200" s="35"/>
      <c r="H200" s="35"/>
      <c r="I200" s="3"/>
      <c r="J200" s="35"/>
      <c r="K200" s="35"/>
      <c r="L200" s="35"/>
      <c r="M200" s="35"/>
    </row>
    <row r="201" spans="1:256" s="37" customFormat="1">
      <c r="A201" s="3"/>
      <c r="B201" s="35"/>
      <c r="C201" s="35"/>
      <c r="D201" s="35"/>
      <c r="E201" s="35"/>
      <c r="F201" s="35"/>
      <c r="G201" s="35"/>
      <c r="H201" s="35"/>
      <c r="I201" s="3"/>
      <c r="J201" s="35"/>
      <c r="K201" s="35"/>
      <c r="L201" s="35"/>
      <c r="M201" s="35"/>
    </row>
    <row r="202" spans="1:256" s="37" customFormat="1">
      <c r="A202" s="3"/>
      <c r="B202" s="35"/>
      <c r="C202" s="35"/>
      <c r="D202" s="35"/>
      <c r="E202" s="35"/>
      <c r="F202" s="35"/>
      <c r="G202" s="35"/>
      <c r="H202" s="35"/>
      <c r="I202" s="3"/>
      <c r="J202" s="35"/>
      <c r="K202" s="35"/>
      <c r="L202" s="35"/>
      <c r="M202" s="35"/>
    </row>
    <row r="203" spans="1:256" s="37" customFormat="1">
      <c r="A203" s="3"/>
      <c r="B203" s="35"/>
      <c r="C203" s="35"/>
      <c r="D203" s="35"/>
      <c r="E203" s="35"/>
      <c r="F203" s="35"/>
      <c r="G203" s="35"/>
      <c r="H203" s="35"/>
      <c r="I203" s="3"/>
      <c r="J203" s="35"/>
      <c r="K203" s="35"/>
      <c r="L203" s="35"/>
      <c r="M203" s="35"/>
    </row>
    <row r="204" spans="1:256" s="37" customFormat="1">
      <c r="A204" s="3"/>
      <c r="B204" s="35"/>
      <c r="C204" s="35"/>
      <c r="D204" s="35"/>
      <c r="E204" s="35"/>
      <c r="F204" s="35"/>
      <c r="G204" s="35"/>
      <c r="H204" s="35"/>
      <c r="I204" s="3"/>
      <c r="J204" s="35"/>
      <c r="K204" s="35"/>
      <c r="L204" s="35"/>
      <c r="M204" s="35"/>
    </row>
    <row r="205" spans="1:256" s="37" customFormat="1">
      <c r="A205" s="3"/>
      <c r="B205" s="35"/>
      <c r="C205" s="35"/>
      <c r="D205" s="35"/>
      <c r="E205" s="35"/>
      <c r="F205" s="35"/>
      <c r="G205" s="35"/>
      <c r="H205" s="35"/>
      <c r="I205" s="3"/>
      <c r="J205" s="35"/>
      <c r="K205" s="35"/>
      <c r="L205" s="35"/>
      <c r="M205" s="35"/>
    </row>
    <row r="206" spans="1:256" s="178" customFormat="1">
      <c r="A206" s="3"/>
      <c r="B206" s="35"/>
      <c r="C206" s="35"/>
      <c r="D206" s="35"/>
      <c r="E206" s="35"/>
      <c r="F206" s="35"/>
      <c r="G206" s="35"/>
      <c r="H206" s="35"/>
      <c r="I206" s="3"/>
      <c r="J206" s="35"/>
      <c r="K206" s="35"/>
      <c r="L206" s="35"/>
      <c r="M206" s="35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  <c r="CM206" s="37"/>
      <c r="CN206" s="37"/>
      <c r="CO206" s="37"/>
      <c r="CP206" s="37"/>
      <c r="CQ206" s="37"/>
      <c r="CR206" s="37"/>
      <c r="CS206" s="37"/>
      <c r="CT206" s="37"/>
      <c r="CU206" s="37"/>
      <c r="CV206" s="37"/>
      <c r="CW206" s="37"/>
      <c r="CX206" s="37"/>
      <c r="CY206" s="37"/>
      <c r="CZ206" s="37"/>
      <c r="DA206" s="37"/>
      <c r="DB206" s="37"/>
      <c r="DC206" s="37"/>
      <c r="DD206" s="37"/>
      <c r="DE206" s="37"/>
      <c r="DF206" s="37"/>
      <c r="DG206" s="37"/>
      <c r="DH206" s="37"/>
      <c r="DI206" s="37"/>
      <c r="DJ206" s="37"/>
      <c r="DK206" s="37"/>
      <c r="DL206" s="37"/>
      <c r="DM206" s="37"/>
      <c r="DN206" s="37"/>
      <c r="DO206" s="37"/>
      <c r="DP206" s="37"/>
      <c r="DQ206" s="37"/>
      <c r="DR206" s="37"/>
      <c r="DS206" s="37"/>
      <c r="DT206" s="37"/>
      <c r="DU206" s="37"/>
      <c r="DV206" s="37"/>
      <c r="DW206" s="37"/>
      <c r="DX206" s="37"/>
      <c r="DY206" s="37"/>
      <c r="DZ206" s="37"/>
      <c r="EA206" s="37"/>
      <c r="EB206" s="37"/>
      <c r="EC206" s="37"/>
      <c r="ED206" s="37"/>
      <c r="EE206" s="37"/>
      <c r="EF206" s="37"/>
      <c r="EG206" s="37"/>
      <c r="EH206" s="37"/>
      <c r="EI206" s="37"/>
      <c r="EJ206" s="37"/>
      <c r="EK206" s="37"/>
      <c r="EL206" s="37"/>
      <c r="EM206" s="37"/>
      <c r="EN206" s="37"/>
      <c r="EO206" s="37"/>
      <c r="EP206" s="37"/>
      <c r="EQ206" s="37"/>
      <c r="ER206" s="37"/>
      <c r="ES206" s="37"/>
      <c r="ET206" s="37"/>
      <c r="EU206" s="37"/>
      <c r="EV206" s="37"/>
      <c r="EW206" s="37"/>
      <c r="EX206" s="37"/>
      <c r="EY206" s="37"/>
      <c r="EZ206" s="37"/>
      <c r="FA206" s="37"/>
      <c r="FB206" s="37"/>
      <c r="FC206" s="37"/>
      <c r="FD206" s="37"/>
      <c r="FE206" s="37"/>
      <c r="FF206" s="37"/>
      <c r="FG206" s="37"/>
      <c r="FH206" s="37"/>
      <c r="FI206" s="37"/>
      <c r="FJ206" s="37"/>
      <c r="FK206" s="37"/>
      <c r="FL206" s="37"/>
      <c r="FM206" s="37"/>
      <c r="FN206" s="37"/>
      <c r="FO206" s="37"/>
      <c r="FP206" s="37"/>
      <c r="FQ206" s="37"/>
      <c r="FR206" s="37"/>
      <c r="FS206" s="37"/>
      <c r="FT206" s="37"/>
      <c r="FU206" s="37"/>
      <c r="FV206" s="37"/>
      <c r="FW206" s="37"/>
      <c r="FX206" s="37"/>
      <c r="FY206" s="37"/>
      <c r="FZ206" s="37"/>
      <c r="GA206" s="37"/>
      <c r="GB206" s="37"/>
      <c r="GC206" s="37"/>
      <c r="GD206" s="37"/>
      <c r="GE206" s="37"/>
      <c r="GF206" s="37"/>
      <c r="GG206" s="37"/>
      <c r="GH206" s="37"/>
      <c r="GI206" s="37"/>
      <c r="GJ206" s="37"/>
      <c r="GK206" s="37"/>
      <c r="GL206" s="37"/>
      <c r="GM206" s="37"/>
      <c r="GN206" s="37"/>
      <c r="GO206" s="37"/>
      <c r="GP206" s="37"/>
      <c r="GQ206" s="37"/>
      <c r="GR206" s="37"/>
      <c r="GS206" s="37"/>
      <c r="GT206" s="37"/>
      <c r="GU206" s="37"/>
      <c r="GV206" s="37"/>
      <c r="GW206" s="37"/>
      <c r="GX206" s="37"/>
      <c r="GY206" s="37"/>
      <c r="GZ206" s="37"/>
      <c r="HA206" s="37"/>
      <c r="HB206" s="37"/>
      <c r="HC206" s="37"/>
      <c r="HD206" s="37"/>
      <c r="HE206" s="37"/>
      <c r="HF206" s="37"/>
      <c r="HG206" s="37"/>
      <c r="HH206" s="37"/>
      <c r="HI206" s="37"/>
      <c r="HJ206" s="37"/>
      <c r="HK206" s="37"/>
      <c r="HL206" s="37"/>
      <c r="HM206" s="37"/>
      <c r="HN206" s="37"/>
      <c r="HO206" s="37"/>
      <c r="HP206" s="37"/>
      <c r="HQ206" s="37"/>
      <c r="HR206" s="37"/>
      <c r="HS206" s="37"/>
      <c r="HT206" s="37"/>
      <c r="HU206" s="37"/>
      <c r="HV206" s="37"/>
      <c r="HW206" s="37"/>
      <c r="HX206" s="37"/>
      <c r="HY206" s="37"/>
      <c r="HZ206" s="37"/>
      <c r="IA206" s="37"/>
      <c r="IB206" s="37"/>
      <c r="IC206" s="37"/>
      <c r="ID206" s="37"/>
      <c r="IE206" s="37"/>
      <c r="IF206" s="37"/>
      <c r="IG206" s="37"/>
      <c r="IH206" s="37"/>
      <c r="II206" s="37"/>
      <c r="IJ206" s="37"/>
      <c r="IK206" s="37"/>
      <c r="IL206" s="37"/>
      <c r="IM206" s="37"/>
      <c r="IN206" s="37"/>
      <c r="IO206" s="37"/>
      <c r="IP206" s="37"/>
      <c r="IQ206" s="37"/>
      <c r="IR206" s="37"/>
      <c r="IS206" s="37"/>
      <c r="IT206" s="37"/>
      <c r="IU206" s="37"/>
      <c r="IV206" s="37"/>
    </row>
    <row r="207" spans="1:256" s="178" customFormat="1">
      <c r="A207" s="3"/>
      <c r="B207" s="35"/>
      <c r="C207" s="35"/>
      <c r="D207" s="35"/>
      <c r="E207" s="35"/>
      <c r="F207" s="35"/>
      <c r="G207" s="35"/>
      <c r="H207" s="35"/>
      <c r="I207" s="3"/>
      <c r="J207" s="35"/>
      <c r="K207" s="35"/>
      <c r="L207" s="35"/>
      <c r="M207" s="35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  <c r="CO207" s="37"/>
      <c r="CP207" s="37"/>
      <c r="CQ207" s="37"/>
      <c r="CR207" s="37"/>
      <c r="CS207" s="37"/>
      <c r="CT207" s="37"/>
      <c r="CU207" s="37"/>
      <c r="CV207" s="37"/>
      <c r="CW207" s="37"/>
      <c r="CX207" s="37"/>
      <c r="CY207" s="37"/>
      <c r="CZ207" s="37"/>
      <c r="DA207" s="37"/>
      <c r="DB207" s="37"/>
      <c r="DC207" s="37"/>
      <c r="DD207" s="37"/>
      <c r="DE207" s="37"/>
      <c r="DF207" s="37"/>
      <c r="DG207" s="37"/>
      <c r="DH207" s="37"/>
      <c r="DI207" s="37"/>
      <c r="DJ207" s="37"/>
      <c r="DK207" s="37"/>
      <c r="DL207" s="37"/>
      <c r="DM207" s="37"/>
      <c r="DN207" s="37"/>
      <c r="DO207" s="37"/>
      <c r="DP207" s="37"/>
      <c r="DQ207" s="37"/>
      <c r="DR207" s="37"/>
      <c r="DS207" s="37"/>
      <c r="DT207" s="37"/>
      <c r="DU207" s="37"/>
      <c r="DV207" s="37"/>
      <c r="DW207" s="37"/>
      <c r="DX207" s="37"/>
      <c r="DY207" s="37"/>
      <c r="DZ207" s="37"/>
      <c r="EA207" s="37"/>
      <c r="EB207" s="37"/>
      <c r="EC207" s="37"/>
      <c r="ED207" s="37"/>
      <c r="EE207" s="37"/>
      <c r="EF207" s="37"/>
      <c r="EG207" s="37"/>
      <c r="EH207" s="37"/>
      <c r="EI207" s="37"/>
      <c r="EJ207" s="37"/>
      <c r="EK207" s="37"/>
      <c r="EL207" s="37"/>
      <c r="EM207" s="37"/>
      <c r="EN207" s="37"/>
      <c r="EO207" s="37"/>
      <c r="EP207" s="37"/>
      <c r="EQ207" s="37"/>
      <c r="ER207" s="37"/>
      <c r="ES207" s="37"/>
      <c r="ET207" s="37"/>
      <c r="EU207" s="37"/>
      <c r="EV207" s="37"/>
      <c r="EW207" s="37"/>
      <c r="EX207" s="37"/>
      <c r="EY207" s="37"/>
      <c r="EZ207" s="37"/>
      <c r="FA207" s="37"/>
      <c r="FB207" s="37"/>
      <c r="FC207" s="37"/>
      <c r="FD207" s="37"/>
      <c r="FE207" s="37"/>
      <c r="FF207" s="37"/>
      <c r="FG207" s="37"/>
      <c r="FH207" s="37"/>
      <c r="FI207" s="37"/>
      <c r="FJ207" s="37"/>
      <c r="FK207" s="37"/>
      <c r="FL207" s="37"/>
      <c r="FM207" s="37"/>
      <c r="FN207" s="37"/>
      <c r="FO207" s="37"/>
      <c r="FP207" s="37"/>
      <c r="FQ207" s="37"/>
      <c r="FR207" s="37"/>
      <c r="FS207" s="37"/>
      <c r="FT207" s="37"/>
      <c r="FU207" s="37"/>
      <c r="FV207" s="37"/>
      <c r="FW207" s="37"/>
      <c r="FX207" s="37"/>
      <c r="FY207" s="37"/>
      <c r="FZ207" s="37"/>
      <c r="GA207" s="37"/>
      <c r="GB207" s="37"/>
      <c r="GC207" s="37"/>
      <c r="GD207" s="37"/>
      <c r="GE207" s="37"/>
      <c r="GF207" s="37"/>
      <c r="GG207" s="37"/>
      <c r="GH207" s="37"/>
      <c r="GI207" s="37"/>
      <c r="GJ207" s="37"/>
      <c r="GK207" s="37"/>
      <c r="GL207" s="37"/>
      <c r="GM207" s="37"/>
      <c r="GN207" s="37"/>
      <c r="GO207" s="37"/>
      <c r="GP207" s="37"/>
      <c r="GQ207" s="37"/>
      <c r="GR207" s="37"/>
      <c r="GS207" s="37"/>
      <c r="GT207" s="37"/>
      <c r="GU207" s="37"/>
      <c r="GV207" s="37"/>
      <c r="GW207" s="37"/>
      <c r="GX207" s="37"/>
      <c r="GY207" s="37"/>
      <c r="GZ207" s="37"/>
      <c r="HA207" s="37"/>
      <c r="HB207" s="37"/>
      <c r="HC207" s="37"/>
      <c r="HD207" s="37"/>
      <c r="HE207" s="37"/>
      <c r="HF207" s="37"/>
      <c r="HG207" s="37"/>
      <c r="HH207" s="37"/>
      <c r="HI207" s="37"/>
      <c r="HJ207" s="37"/>
      <c r="HK207" s="37"/>
      <c r="HL207" s="37"/>
      <c r="HM207" s="37"/>
      <c r="HN207" s="37"/>
      <c r="HO207" s="37"/>
      <c r="HP207" s="37"/>
      <c r="HQ207" s="37"/>
      <c r="HR207" s="37"/>
      <c r="HS207" s="37"/>
      <c r="HT207" s="37"/>
      <c r="HU207" s="37"/>
      <c r="HV207" s="37"/>
      <c r="HW207" s="37"/>
      <c r="HX207" s="37"/>
      <c r="HY207" s="37"/>
      <c r="HZ207" s="37"/>
      <c r="IA207" s="37"/>
      <c r="IB207" s="37"/>
      <c r="IC207" s="37"/>
      <c r="ID207" s="37"/>
      <c r="IE207" s="37"/>
      <c r="IF207" s="37"/>
      <c r="IG207" s="37"/>
      <c r="IH207" s="37"/>
      <c r="II207" s="37"/>
      <c r="IJ207" s="37"/>
      <c r="IK207" s="37"/>
      <c r="IL207" s="37"/>
      <c r="IM207" s="37"/>
      <c r="IN207" s="37"/>
      <c r="IO207" s="37"/>
      <c r="IP207" s="37"/>
      <c r="IQ207" s="37"/>
      <c r="IR207" s="37"/>
      <c r="IS207" s="37"/>
      <c r="IT207" s="37"/>
      <c r="IU207" s="37"/>
      <c r="IV207" s="37"/>
    </row>
    <row r="208" spans="1:256" s="178" customFormat="1">
      <c r="A208" s="3"/>
      <c r="B208" s="35"/>
      <c r="C208" s="35"/>
      <c r="D208" s="35"/>
      <c r="E208" s="35"/>
      <c r="F208" s="35"/>
      <c r="G208" s="35"/>
      <c r="H208" s="35"/>
      <c r="I208" s="3"/>
      <c r="J208" s="35"/>
      <c r="K208" s="35"/>
      <c r="L208" s="35"/>
      <c r="M208" s="35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  <c r="CO208" s="37"/>
      <c r="CP208" s="37"/>
      <c r="CQ208" s="37"/>
      <c r="CR208" s="37"/>
      <c r="CS208" s="37"/>
      <c r="CT208" s="37"/>
      <c r="CU208" s="37"/>
      <c r="CV208" s="37"/>
      <c r="CW208" s="37"/>
      <c r="CX208" s="37"/>
      <c r="CY208" s="37"/>
      <c r="CZ208" s="37"/>
      <c r="DA208" s="37"/>
      <c r="DB208" s="37"/>
      <c r="DC208" s="37"/>
      <c r="DD208" s="37"/>
      <c r="DE208" s="37"/>
      <c r="DF208" s="37"/>
      <c r="DG208" s="37"/>
      <c r="DH208" s="37"/>
      <c r="DI208" s="37"/>
      <c r="DJ208" s="37"/>
      <c r="DK208" s="37"/>
      <c r="DL208" s="37"/>
      <c r="DM208" s="37"/>
      <c r="DN208" s="37"/>
      <c r="DO208" s="37"/>
      <c r="DP208" s="37"/>
      <c r="DQ208" s="37"/>
      <c r="DR208" s="37"/>
      <c r="DS208" s="37"/>
      <c r="DT208" s="37"/>
      <c r="DU208" s="37"/>
      <c r="DV208" s="37"/>
      <c r="DW208" s="37"/>
      <c r="DX208" s="37"/>
      <c r="DY208" s="37"/>
      <c r="DZ208" s="37"/>
      <c r="EA208" s="37"/>
      <c r="EB208" s="37"/>
      <c r="EC208" s="37"/>
      <c r="ED208" s="37"/>
      <c r="EE208" s="37"/>
      <c r="EF208" s="37"/>
      <c r="EG208" s="37"/>
      <c r="EH208" s="37"/>
      <c r="EI208" s="37"/>
      <c r="EJ208" s="37"/>
      <c r="EK208" s="37"/>
      <c r="EL208" s="37"/>
      <c r="EM208" s="37"/>
      <c r="EN208" s="37"/>
      <c r="EO208" s="37"/>
      <c r="EP208" s="37"/>
      <c r="EQ208" s="37"/>
      <c r="ER208" s="37"/>
      <c r="ES208" s="37"/>
      <c r="ET208" s="37"/>
      <c r="EU208" s="37"/>
      <c r="EV208" s="37"/>
      <c r="EW208" s="37"/>
      <c r="EX208" s="37"/>
      <c r="EY208" s="37"/>
      <c r="EZ208" s="37"/>
      <c r="FA208" s="37"/>
      <c r="FB208" s="37"/>
      <c r="FC208" s="37"/>
      <c r="FD208" s="37"/>
      <c r="FE208" s="37"/>
      <c r="FF208" s="37"/>
      <c r="FG208" s="37"/>
      <c r="FH208" s="37"/>
      <c r="FI208" s="37"/>
      <c r="FJ208" s="37"/>
      <c r="FK208" s="37"/>
      <c r="FL208" s="37"/>
      <c r="FM208" s="37"/>
      <c r="FN208" s="37"/>
      <c r="FO208" s="37"/>
      <c r="FP208" s="37"/>
      <c r="FQ208" s="37"/>
      <c r="FR208" s="37"/>
      <c r="FS208" s="37"/>
      <c r="FT208" s="37"/>
      <c r="FU208" s="37"/>
      <c r="FV208" s="37"/>
      <c r="FW208" s="37"/>
      <c r="FX208" s="37"/>
      <c r="FY208" s="37"/>
      <c r="FZ208" s="37"/>
      <c r="GA208" s="37"/>
      <c r="GB208" s="37"/>
      <c r="GC208" s="37"/>
      <c r="GD208" s="37"/>
      <c r="GE208" s="37"/>
      <c r="GF208" s="37"/>
      <c r="GG208" s="37"/>
      <c r="GH208" s="37"/>
      <c r="GI208" s="37"/>
      <c r="GJ208" s="37"/>
      <c r="GK208" s="37"/>
      <c r="GL208" s="37"/>
      <c r="GM208" s="37"/>
      <c r="GN208" s="37"/>
      <c r="GO208" s="37"/>
      <c r="GP208" s="37"/>
      <c r="GQ208" s="37"/>
      <c r="GR208" s="37"/>
      <c r="GS208" s="37"/>
      <c r="GT208" s="37"/>
      <c r="GU208" s="37"/>
      <c r="GV208" s="37"/>
      <c r="GW208" s="37"/>
      <c r="GX208" s="37"/>
      <c r="GY208" s="37"/>
      <c r="GZ208" s="37"/>
      <c r="HA208" s="37"/>
      <c r="HB208" s="37"/>
      <c r="HC208" s="37"/>
      <c r="HD208" s="37"/>
      <c r="HE208" s="37"/>
      <c r="HF208" s="37"/>
      <c r="HG208" s="37"/>
      <c r="HH208" s="37"/>
      <c r="HI208" s="37"/>
      <c r="HJ208" s="37"/>
      <c r="HK208" s="37"/>
      <c r="HL208" s="37"/>
      <c r="HM208" s="37"/>
      <c r="HN208" s="37"/>
      <c r="HO208" s="37"/>
      <c r="HP208" s="37"/>
      <c r="HQ208" s="37"/>
      <c r="HR208" s="37"/>
      <c r="HS208" s="37"/>
      <c r="HT208" s="37"/>
      <c r="HU208" s="37"/>
      <c r="HV208" s="37"/>
      <c r="HW208" s="37"/>
      <c r="HX208" s="37"/>
      <c r="HY208" s="37"/>
      <c r="HZ208" s="37"/>
      <c r="IA208" s="37"/>
      <c r="IB208" s="37"/>
      <c r="IC208" s="37"/>
      <c r="ID208" s="37"/>
      <c r="IE208" s="37"/>
      <c r="IF208" s="37"/>
      <c r="IG208" s="37"/>
      <c r="IH208" s="37"/>
      <c r="II208" s="37"/>
      <c r="IJ208" s="37"/>
      <c r="IK208" s="37"/>
      <c r="IL208" s="37"/>
      <c r="IM208" s="37"/>
      <c r="IN208" s="37"/>
      <c r="IO208" s="37"/>
      <c r="IP208" s="37"/>
      <c r="IQ208" s="37"/>
      <c r="IR208" s="37"/>
      <c r="IS208" s="37"/>
      <c r="IT208" s="37"/>
      <c r="IU208" s="37"/>
      <c r="IV208" s="37"/>
    </row>
    <row r="209" spans="1:256" s="178" customFormat="1">
      <c r="A209" s="3"/>
      <c r="B209" s="35"/>
      <c r="C209" s="35"/>
      <c r="D209" s="35"/>
      <c r="E209" s="35"/>
      <c r="F209" s="35"/>
      <c r="G209" s="35"/>
      <c r="H209" s="35"/>
      <c r="I209" s="3"/>
      <c r="J209" s="35"/>
      <c r="K209" s="35"/>
      <c r="L209" s="35"/>
      <c r="M209" s="35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  <c r="CO209" s="37"/>
      <c r="CP209" s="37"/>
      <c r="CQ209" s="37"/>
      <c r="CR209" s="37"/>
      <c r="CS209" s="37"/>
      <c r="CT209" s="37"/>
      <c r="CU209" s="37"/>
      <c r="CV209" s="37"/>
      <c r="CW209" s="37"/>
      <c r="CX209" s="37"/>
      <c r="CY209" s="37"/>
      <c r="CZ209" s="37"/>
      <c r="DA209" s="37"/>
      <c r="DB209" s="37"/>
      <c r="DC209" s="37"/>
      <c r="DD209" s="37"/>
      <c r="DE209" s="37"/>
      <c r="DF209" s="37"/>
      <c r="DG209" s="37"/>
      <c r="DH209" s="37"/>
      <c r="DI209" s="37"/>
      <c r="DJ209" s="37"/>
      <c r="DK209" s="37"/>
      <c r="DL209" s="37"/>
      <c r="DM209" s="37"/>
      <c r="DN209" s="37"/>
      <c r="DO209" s="37"/>
      <c r="DP209" s="37"/>
      <c r="DQ209" s="37"/>
      <c r="DR209" s="37"/>
      <c r="DS209" s="37"/>
      <c r="DT209" s="37"/>
      <c r="DU209" s="37"/>
      <c r="DV209" s="37"/>
      <c r="DW209" s="37"/>
      <c r="DX209" s="37"/>
      <c r="DY209" s="37"/>
      <c r="DZ209" s="37"/>
      <c r="EA209" s="37"/>
      <c r="EB209" s="37"/>
      <c r="EC209" s="37"/>
      <c r="ED209" s="37"/>
      <c r="EE209" s="37"/>
      <c r="EF209" s="37"/>
      <c r="EG209" s="37"/>
      <c r="EH209" s="37"/>
      <c r="EI209" s="37"/>
      <c r="EJ209" s="37"/>
      <c r="EK209" s="37"/>
      <c r="EL209" s="37"/>
      <c r="EM209" s="37"/>
      <c r="EN209" s="37"/>
      <c r="EO209" s="37"/>
      <c r="EP209" s="37"/>
      <c r="EQ209" s="37"/>
      <c r="ER209" s="37"/>
      <c r="ES209" s="37"/>
      <c r="ET209" s="37"/>
      <c r="EU209" s="37"/>
      <c r="EV209" s="37"/>
      <c r="EW209" s="37"/>
      <c r="EX209" s="37"/>
      <c r="EY209" s="37"/>
      <c r="EZ209" s="37"/>
      <c r="FA209" s="37"/>
      <c r="FB209" s="37"/>
      <c r="FC209" s="37"/>
      <c r="FD209" s="37"/>
      <c r="FE209" s="37"/>
      <c r="FF209" s="37"/>
      <c r="FG209" s="37"/>
      <c r="FH209" s="37"/>
      <c r="FI209" s="37"/>
      <c r="FJ209" s="37"/>
      <c r="FK209" s="37"/>
      <c r="FL209" s="37"/>
      <c r="FM209" s="37"/>
      <c r="FN209" s="37"/>
      <c r="FO209" s="37"/>
      <c r="FP209" s="37"/>
      <c r="FQ209" s="37"/>
      <c r="FR209" s="37"/>
      <c r="FS209" s="37"/>
      <c r="FT209" s="37"/>
      <c r="FU209" s="37"/>
      <c r="FV209" s="37"/>
      <c r="FW209" s="37"/>
      <c r="FX209" s="37"/>
      <c r="FY209" s="37"/>
      <c r="FZ209" s="37"/>
      <c r="GA209" s="37"/>
      <c r="GB209" s="37"/>
      <c r="GC209" s="37"/>
      <c r="GD209" s="37"/>
      <c r="GE209" s="37"/>
      <c r="GF209" s="37"/>
      <c r="GG209" s="37"/>
      <c r="GH209" s="37"/>
      <c r="GI209" s="37"/>
      <c r="GJ209" s="37"/>
      <c r="GK209" s="37"/>
      <c r="GL209" s="37"/>
      <c r="GM209" s="37"/>
      <c r="GN209" s="37"/>
      <c r="GO209" s="37"/>
      <c r="GP209" s="37"/>
      <c r="GQ209" s="37"/>
      <c r="GR209" s="37"/>
      <c r="GS209" s="37"/>
      <c r="GT209" s="37"/>
      <c r="GU209" s="37"/>
      <c r="GV209" s="37"/>
      <c r="GW209" s="37"/>
      <c r="GX209" s="37"/>
      <c r="GY209" s="37"/>
      <c r="GZ209" s="37"/>
      <c r="HA209" s="37"/>
      <c r="HB209" s="37"/>
      <c r="HC209" s="37"/>
      <c r="HD209" s="37"/>
      <c r="HE209" s="37"/>
      <c r="HF209" s="37"/>
      <c r="HG209" s="37"/>
      <c r="HH209" s="37"/>
      <c r="HI209" s="37"/>
      <c r="HJ209" s="37"/>
      <c r="HK209" s="37"/>
      <c r="HL209" s="37"/>
      <c r="HM209" s="37"/>
      <c r="HN209" s="37"/>
      <c r="HO209" s="37"/>
      <c r="HP209" s="37"/>
      <c r="HQ209" s="37"/>
      <c r="HR209" s="37"/>
      <c r="HS209" s="37"/>
      <c r="HT209" s="37"/>
      <c r="HU209" s="37"/>
      <c r="HV209" s="37"/>
      <c r="HW209" s="37"/>
      <c r="HX209" s="37"/>
      <c r="HY209" s="37"/>
      <c r="HZ209" s="37"/>
      <c r="IA209" s="37"/>
      <c r="IB209" s="37"/>
      <c r="IC209" s="37"/>
      <c r="ID209" s="37"/>
      <c r="IE209" s="37"/>
      <c r="IF209" s="37"/>
      <c r="IG209" s="37"/>
      <c r="IH209" s="37"/>
      <c r="II209" s="37"/>
      <c r="IJ209" s="37"/>
      <c r="IK209" s="37"/>
      <c r="IL209" s="37"/>
      <c r="IM209" s="37"/>
      <c r="IN209" s="37"/>
      <c r="IO209" s="37"/>
      <c r="IP209" s="37"/>
      <c r="IQ209" s="37"/>
      <c r="IR209" s="37"/>
      <c r="IS209" s="37"/>
      <c r="IT209" s="37"/>
      <c r="IU209" s="37"/>
      <c r="IV209" s="37"/>
    </row>
    <row r="210" spans="1:256" s="178" customFormat="1">
      <c r="A210" s="3"/>
      <c r="B210" s="35"/>
      <c r="C210" s="35"/>
      <c r="D210" s="35"/>
      <c r="E210" s="35"/>
      <c r="F210" s="35"/>
      <c r="G210" s="35"/>
      <c r="H210" s="35"/>
      <c r="I210" s="3"/>
      <c r="J210" s="35"/>
      <c r="K210" s="35"/>
      <c r="L210" s="35"/>
      <c r="M210" s="35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  <c r="CM210" s="37"/>
      <c r="CN210" s="37"/>
      <c r="CO210" s="37"/>
      <c r="CP210" s="37"/>
      <c r="CQ210" s="37"/>
      <c r="CR210" s="37"/>
      <c r="CS210" s="37"/>
      <c r="CT210" s="37"/>
      <c r="CU210" s="37"/>
      <c r="CV210" s="37"/>
      <c r="CW210" s="37"/>
      <c r="CX210" s="37"/>
      <c r="CY210" s="37"/>
      <c r="CZ210" s="37"/>
      <c r="DA210" s="37"/>
      <c r="DB210" s="37"/>
      <c r="DC210" s="37"/>
      <c r="DD210" s="37"/>
      <c r="DE210" s="37"/>
      <c r="DF210" s="37"/>
      <c r="DG210" s="37"/>
      <c r="DH210" s="37"/>
      <c r="DI210" s="37"/>
      <c r="DJ210" s="37"/>
      <c r="DK210" s="37"/>
      <c r="DL210" s="37"/>
      <c r="DM210" s="37"/>
      <c r="DN210" s="37"/>
      <c r="DO210" s="37"/>
      <c r="DP210" s="37"/>
      <c r="DQ210" s="37"/>
      <c r="DR210" s="37"/>
      <c r="DS210" s="37"/>
      <c r="DT210" s="37"/>
      <c r="DU210" s="37"/>
      <c r="DV210" s="37"/>
      <c r="DW210" s="37"/>
      <c r="DX210" s="37"/>
      <c r="DY210" s="37"/>
      <c r="DZ210" s="37"/>
      <c r="EA210" s="37"/>
      <c r="EB210" s="37"/>
      <c r="EC210" s="37"/>
      <c r="ED210" s="37"/>
      <c r="EE210" s="37"/>
      <c r="EF210" s="37"/>
      <c r="EG210" s="37"/>
      <c r="EH210" s="37"/>
      <c r="EI210" s="37"/>
      <c r="EJ210" s="37"/>
      <c r="EK210" s="37"/>
      <c r="EL210" s="37"/>
      <c r="EM210" s="37"/>
      <c r="EN210" s="37"/>
      <c r="EO210" s="37"/>
      <c r="EP210" s="37"/>
      <c r="EQ210" s="37"/>
      <c r="ER210" s="37"/>
      <c r="ES210" s="37"/>
      <c r="ET210" s="37"/>
      <c r="EU210" s="37"/>
      <c r="EV210" s="37"/>
      <c r="EW210" s="37"/>
      <c r="EX210" s="37"/>
      <c r="EY210" s="37"/>
      <c r="EZ210" s="37"/>
      <c r="FA210" s="37"/>
      <c r="FB210" s="37"/>
      <c r="FC210" s="37"/>
      <c r="FD210" s="37"/>
      <c r="FE210" s="37"/>
      <c r="FF210" s="37"/>
      <c r="FG210" s="37"/>
      <c r="FH210" s="37"/>
      <c r="FI210" s="37"/>
      <c r="FJ210" s="37"/>
      <c r="FK210" s="37"/>
      <c r="FL210" s="37"/>
      <c r="FM210" s="37"/>
      <c r="FN210" s="37"/>
      <c r="FO210" s="37"/>
      <c r="FP210" s="37"/>
      <c r="FQ210" s="37"/>
      <c r="FR210" s="37"/>
      <c r="FS210" s="37"/>
      <c r="FT210" s="37"/>
      <c r="FU210" s="37"/>
      <c r="FV210" s="37"/>
      <c r="FW210" s="37"/>
      <c r="FX210" s="37"/>
      <c r="FY210" s="37"/>
      <c r="FZ210" s="37"/>
      <c r="GA210" s="37"/>
      <c r="GB210" s="37"/>
      <c r="GC210" s="37"/>
      <c r="GD210" s="37"/>
      <c r="GE210" s="37"/>
      <c r="GF210" s="37"/>
      <c r="GG210" s="37"/>
      <c r="GH210" s="37"/>
      <c r="GI210" s="37"/>
      <c r="GJ210" s="37"/>
      <c r="GK210" s="37"/>
      <c r="GL210" s="37"/>
      <c r="GM210" s="37"/>
      <c r="GN210" s="37"/>
      <c r="GO210" s="37"/>
      <c r="GP210" s="37"/>
      <c r="GQ210" s="37"/>
      <c r="GR210" s="37"/>
      <c r="GS210" s="37"/>
      <c r="GT210" s="37"/>
      <c r="GU210" s="37"/>
      <c r="GV210" s="37"/>
      <c r="GW210" s="37"/>
      <c r="GX210" s="37"/>
      <c r="GY210" s="37"/>
      <c r="GZ210" s="37"/>
      <c r="HA210" s="37"/>
      <c r="HB210" s="37"/>
      <c r="HC210" s="37"/>
      <c r="HD210" s="37"/>
      <c r="HE210" s="37"/>
      <c r="HF210" s="37"/>
      <c r="HG210" s="37"/>
      <c r="HH210" s="37"/>
      <c r="HI210" s="37"/>
      <c r="HJ210" s="37"/>
      <c r="HK210" s="37"/>
      <c r="HL210" s="37"/>
      <c r="HM210" s="37"/>
      <c r="HN210" s="37"/>
      <c r="HO210" s="37"/>
      <c r="HP210" s="37"/>
      <c r="HQ210" s="37"/>
      <c r="HR210" s="37"/>
      <c r="HS210" s="37"/>
      <c r="HT210" s="37"/>
      <c r="HU210" s="37"/>
      <c r="HV210" s="37"/>
      <c r="HW210" s="37"/>
      <c r="HX210" s="37"/>
      <c r="HY210" s="37"/>
      <c r="HZ210" s="37"/>
      <c r="IA210" s="37"/>
      <c r="IB210" s="37"/>
      <c r="IC210" s="37"/>
      <c r="ID210" s="37"/>
      <c r="IE210" s="37"/>
      <c r="IF210" s="37"/>
      <c r="IG210" s="37"/>
      <c r="IH210" s="37"/>
      <c r="II210" s="37"/>
      <c r="IJ210" s="37"/>
      <c r="IK210" s="37"/>
      <c r="IL210" s="37"/>
      <c r="IM210" s="37"/>
      <c r="IN210" s="37"/>
      <c r="IO210" s="37"/>
      <c r="IP210" s="37"/>
      <c r="IQ210" s="37"/>
      <c r="IR210" s="37"/>
      <c r="IS210" s="37"/>
      <c r="IT210" s="37"/>
      <c r="IU210" s="37"/>
      <c r="IV210" s="37"/>
    </row>
    <row r="211" spans="1:256" s="37" customFormat="1">
      <c r="A211" s="3"/>
      <c r="B211" s="35"/>
      <c r="C211" s="35"/>
      <c r="D211" s="35"/>
      <c r="E211" s="35"/>
      <c r="F211" s="35"/>
      <c r="G211" s="35"/>
      <c r="H211" s="35"/>
      <c r="I211" s="3"/>
      <c r="J211" s="35"/>
      <c r="K211" s="35"/>
      <c r="L211" s="35"/>
      <c r="M211" s="35"/>
    </row>
    <row r="212" spans="1:256" s="178" customFormat="1">
      <c r="A212" s="3"/>
      <c r="B212" s="35"/>
      <c r="C212" s="35"/>
      <c r="D212" s="35"/>
      <c r="E212" s="35"/>
      <c r="F212" s="35"/>
      <c r="G212" s="35"/>
      <c r="H212" s="35"/>
      <c r="I212" s="3"/>
      <c r="J212" s="35"/>
      <c r="K212" s="35"/>
      <c r="L212" s="35"/>
      <c r="M212" s="35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  <c r="CM212" s="37"/>
      <c r="CN212" s="37"/>
      <c r="CO212" s="37"/>
      <c r="CP212" s="37"/>
      <c r="CQ212" s="37"/>
      <c r="CR212" s="37"/>
      <c r="CS212" s="37"/>
      <c r="CT212" s="37"/>
      <c r="CU212" s="37"/>
      <c r="CV212" s="37"/>
      <c r="CW212" s="37"/>
      <c r="CX212" s="37"/>
      <c r="CY212" s="37"/>
      <c r="CZ212" s="37"/>
      <c r="DA212" s="37"/>
      <c r="DB212" s="37"/>
      <c r="DC212" s="37"/>
      <c r="DD212" s="37"/>
      <c r="DE212" s="37"/>
      <c r="DF212" s="37"/>
      <c r="DG212" s="37"/>
      <c r="DH212" s="37"/>
      <c r="DI212" s="37"/>
      <c r="DJ212" s="37"/>
      <c r="DK212" s="37"/>
      <c r="DL212" s="37"/>
      <c r="DM212" s="37"/>
      <c r="DN212" s="37"/>
      <c r="DO212" s="37"/>
      <c r="DP212" s="37"/>
      <c r="DQ212" s="37"/>
      <c r="DR212" s="37"/>
      <c r="DS212" s="37"/>
      <c r="DT212" s="37"/>
      <c r="DU212" s="37"/>
      <c r="DV212" s="37"/>
      <c r="DW212" s="37"/>
      <c r="DX212" s="37"/>
      <c r="DY212" s="37"/>
      <c r="DZ212" s="37"/>
      <c r="EA212" s="37"/>
      <c r="EB212" s="37"/>
      <c r="EC212" s="37"/>
      <c r="ED212" s="37"/>
      <c r="EE212" s="37"/>
      <c r="EF212" s="37"/>
      <c r="EG212" s="37"/>
      <c r="EH212" s="37"/>
      <c r="EI212" s="37"/>
      <c r="EJ212" s="37"/>
      <c r="EK212" s="37"/>
      <c r="EL212" s="37"/>
      <c r="EM212" s="37"/>
      <c r="EN212" s="37"/>
      <c r="EO212" s="37"/>
      <c r="EP212" s="37"/>
      <c r="EQ212" s="37"/>
      <c r="ER212" s="37"/>
      <c r="ES212" s="37"/>
      <c r="ET212" s="37"/>
      <c r="EU212" s="37"/>
      <c r="EV212" s="37"/>
      <c r="EW212" s="37"/>
      <c r="EX212" s="37"/>
      <c r="EY212" s="37"/>
      <c r="EZ212" s="37"/>
      <c r="FA212" s="37"/>
      <c r="FB212" s="37"/>
      <c r="FC212" s="37"/>
      <c r="FD212" s="37"/>
      <c r="FE212" s="37"/>
      <c r="FF212" s="37"/>
      <c r="FG212" s="37"/>
      <c r="FH212" s="37"/>
      <c r="FI212" s="37"/>
      <c r="FJ212" s="37"/>
      <c r="FK212" s="37"/>
      <c r="FL212" s="37"/>
      <c r="FM212" s="37"/>
      <c r="FN212" s="37"/>
      <c r="FO212" s="37"/>
      <c r="FP212" s="37"/>
      <c r="FQ212" s="37"/>
      <c r="FR212" s="37"/>
      <c r="FS212" s="37"/>
      <c r="FT212" s="37"/>
      <c r="FU212" s="37"/>
      <c r="FV212" s="37"/>
      <c r="FW212" s="37"/>
      <c r="FX212" s="37"/>
      <c r="FY212" s="37"/>
      <c r="FZ212" s="37"/>
      <c r="GA212" s="37"/>
      <c r="GB212" s="37"/>
      <c r="GC212" s="37"/>
      <c r="GD212" s="37"/>
      <c r="GE212" s="37"/>
      <c r="GF212" s="37"/>
      <c r="GG212" s="37"/>
      <c r="GH212" s="37"/>
      <c r="GI212" s="37"/>
      <c r="GJ212" s="37"/>
      <c r="GK212" s="37"/>
      <c r="GL212" s="37"/>
      <c r="GM212" s="37"/>
      <c r="GN212" s="37"/>
      <c r="GO212" s="37"/>
      <c r="GP212" s="37"/>
      <c r="GQ212" s="37"/>
      <c r="GR212" s="37"/>
      <c r="GS212" s="37"/>
      <c r="GT212" s="37"/>
      <c r="GU212" s="37"/>
      <c r="GV212" s="37"/>
      <c r="GW212" s="37"/>
      <c r="GX212" s="37"/>
      <c r="GY212" s="37"/>
      <c r="GZ212" s="37"/>
      <c r="HA212" s="37"/>
      <c r="HB212" s="37"/>
      <c r="HC212" s="37"/>
      <c r="HD212" s="37"/>
      <c r="HE212" s="37"/>
      <c r="HF212" s="37"/>
      <c r="HG212" s="37"/>
      <c r="HH212" s="37"/>
      <c r="HI212" s="37"/>
      <c r="HJ212" s="37"/>
      <c r="HK212" s="37"/>
      <c r="HL212" s="37"/>
      <c r="HM212" s="37"/>
      <c r="HN212" s="37"/>
      <c r="HO212" s="37"/>
      <c r="HP212" s="37"/>
      <c r="HQ212" s="37"/>
      <c r="HR212" s="37"/>
      <c r="HS212" s="37"/>
      <c r="HT212" s="37"/>
      <c r="HU212" s="37"/>
      <c r="HV212" s="37"/>
      <c r="HW212" s="37"/>
      <c r="HX212" s="37"/>
      <c r="HY212" s="37"/>
      <c r="HZ212" s="37"/>
      <c r="IA212" s="37"/>
      <c r="IB212" s="37"/>
      <c r="IC212" s="37"/>
      <c r="ID212" s="37"/>
      <c r="IE212" s="37"/>
      <c r="IF212" s="37"/>
      <c r="IG212" s="37"/>
      <c r="IH212" s="37"/>
      <c r="II212" s="37"/>
      <c r="IJ212" s="37"/>
      <c r="IK212" s="37"/>
      <c r="IL212" s="37"/>
      <c r="IM212" s="37"/>
      <c r="IN212" s="37"/>
      <c r="IO212" s="37"/>
      <c r="IP212" s="37"/>
      <c r="IQ212" s="37"/>
      <c r="IR212" s="37"/>
      <c r="IS212" s="37"/>
      <c r="IT212" s="37"/>
      <c r="IU212" s="37"/>
      <c r="IV212" s="37"/>
    </row>
    <row r="213" spans="1:256" s="178" customFormat="1">
      <c r="A213" s="3"/>
      <c r="B213" s="35"/>
      <c r="C213" s="35"/>
      <c r="D213" s="35"/>
      <c r="E213" s="35"/>
      <c r="F213" s="35"/>
      <c r="G213" s="35"/>
      <c r="H213" s="35"/>
      <c r="I213" s="3"/>
      <c r="J213" s="35"/>
      <c r="K213" s="35"/>
      <c r="L213" s="35"/>
      <c r="M213" s="35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  <c r="CR213" s="37"/>
      <c r="CS213" s="37"/>
      <c r="CT213" s="37"/>
      <c r="CU213" s="37"/>
      <c r="CV213" s="37"/>
      <c r="CW213" s="37"/>
      <c r="CX213" s="37"/>
      <c r="CY213" s="37"/>
      <c r="CZ213" s="37"/>
      <c r="DA213" s="37"/>
      <c r="DB213" s="37"/>
      <c r="DC213" s="37"/>
      <c r="DD213" s="37"/>
      <c r="DE213" s="37"/>
      <c r="DF213" s="37"/>
      <c r="DG213" s="37"/>
      <c r="DH213" s="37"/>
      <c r="DI213" s="37"/>
      <c r="DJ213" s="37"/>
      <c r="DK213" s="37"/>
      <c r="DL213" s="37"/>
      <c r="DM213" s="37"/>
      <c r="DN213" s="37"/>
      <c r="DO213" s="37"/>
      <c r="DP213" s="37"/>
      <c r="DQ213" s="37"/>
      <c r="DR213" s="37"/>
      <c r="DS213" s="37"/>
      <c r="DT213" s="37"/>
      <c r="DU213" s="37"/>
      <c r="DV213" s="37"/>
      <c r="DW213" s="37"/>
      <c r="DX213" s="37"/>
      <c r="DY213" s="37"/>
      <c r="DZ213" s="37"/>
      <c r="EA213" s="37"/>
      <c r="EB213" s="37"/>
      <c r="EC213" s="37"/>
      <c r="ED213" s="37"/>
      <c r="EE213" s="37"/>
      <c r="EF213" s="37"/>
      <c r="EG213" s="37"/>
      <c r="EH213" s="37"/>
      <c r="EI213" s="37"/>
      <c r="EJ213" s="37"/>
      <c r="EK213" s="37"/>
      <c r="EL213" s="37"/>
      <c r="EM213" s="37"/>
      <c r="EN213" s="37"/>
      <c r="EO213" s="37"/>
      <c r="EP213" s="37"/>
      <c r="EQ213" s="37"/>
      <c r="ER213" s="37"/>
      <c r="ES213" s="37"/>
      <c r="ET213" s="37"/>
      <c r="EU213" s="37"/>
      <c r="EV213" s="37"/>
      <c r="EW213" s="37"/>
      <c r="EX213" s="37"/>
      <c r="EY213" s="37"/>
      <c r="EZ213" s="37"/>
      <c r="FA213" s="37"/>
      <c r="FB213" s="37"/>
      <c r="FC213" s="37"/>
      <c r="FD213" s="37"/>
      <c r="FE213" s="37"/>
      <c r="FF213" s="37"/>
      <c r="FG213" s="37"/>
      <c r="FH213" s="37"/>
      <c r="FI213" s="37"/>
      <c r="FJ213" s="37"/>
      <c r="FK213" s="37"/>
      <c r="FL213" s="37"/>
      <c r="FM213" s="37"/>
      <c r="FN213" s="37"/>
      <c r="FO213" s="37"/>
      <c r="FP213" s="37"/>
      <c r="FQ213" s="37"/>
      <c r="FR213" s="37"/>
      <c r="FS213" s="37"/>
      <c r="FT213" s="37"/>
      <c r="FU213" s="37"/>
      <c r="FV213" s="37"/>
      <c r="FW213" s="37"/>
      <c r="FX213" s="37"/>
      <c r="FY213" s="37"/>
      <c r="FZ213" s="37"/>
      <c r="GA213" s="37"/>
      <c r="GB213" s="37"/>
      <c r="GC213" s="37"/>
      <c r="GD213" s="37"/>
      <c r="GE213" s="37"/>
      <c r="GF213" s="37"/>
      <c r="GG213" s="37"/>
      <c r="GH213" s="37"/>
      <c r="GI213" s="37"/>
      <c r="GJ213" s="37"/>
      <c r="GK213" s="37"/>
      <c r="GL213" s="37"/>
      <c r="GM213" s="37"/>
      <c r="GN213" s="37"/>
      <c r="GO213" s="37"/>
      <c r="GP213" s="37"/>
      <c r="GQ213" s="37"/>
      <c r="GR213" s="37"/>
      <c r="GS213" s="37"/>
      <c r="GT213" s="37"/>
      <c r="GU213" s="37"/>
      <c r="GV213" s="37"/>
      <c r="GW213" s="37"/>
      <c r="GX213" s="37"/>
      <c r="GY213" s="37"/>
      <c r="GZ213" s="37"/>
      <c r="HA213" s="37"/>
      <c r="HB213" s="37"/>
      <c r="HC213" s="37"/>
      <c r="HD213" s="37"/>
      <c r="HE213" s="37"/>
      <c r="HF213" s="37"/>
      <c r="HG213" s="37"/>
      <c r="HH213" s="37"/>
      <c r="HI213" s="37"/>
      <c r="HJ213" s="37"/>
      <c r="HK213" s="37"/>
      <c r="HL213" s="37"/>
      <c r="HM213" s="37"/>
      <c r="HN213" s="37"/>
      <c r="HO213" s="37"/>
      <c r="HP213" s="37"/>
      <c r="HQ213" s="37"/>
      <c r="HR213" s="37"/>
      <c r="HS213" s="37"/>
      <c r="HT213" s="37"/>
      <c r="HU213" s="37"/>
      <c r="HV213" s="37"/>
      <c r="HW213" s="37"/>
      <c r="HX213" s="37"/>
      <c r="HY213" s="37"/>
      <c r="HZ213" s="37"/>
      <c r="IA213" s="37"/>
      <c r="IB213" s="37"/>
      <c r="IC213" s="37"/>
      <c r="ID213" s="37"/>
      <c r="IE213" s="37"/>
      <c r="IF213" s="37"/>
      <c r="IG213" s="37"/>
      <c r="IH213" s="37"/>
      <c r="II213" s="37"/>
      <c r="IJ213" s="37"/>
      <c r="IK213" s="37"/>
      <c r="IL213" s="37"/>
      <c r="IM213" s="37"/>
      <c r="IN213" s="37"/>
      <c r="IO213" s="37"/>
      <c r="IP213" s="37"/>
      <c r="IQ213" s="37"/>
      <c r="IR213" s="37"/>
      <c r="IS213" s="37"/>
      <c r="IT213" s="37"/>
      <c r="IU213" s="37"/>
      <c r="IV213" s="37"/>
    </row>
    <row r="214" spans="1:256" s="178" customFormat="1">
      <c r="A214" s="3"/>
      <c r="B214" s="35"/>
      <c r="C214" s="35"/>
      <c r="D214" s="35"/>
      <c r="E214" s="35"/>
      <c r="F214" s="35"/>
      <c r="G214" s="35"/>
      <c r="H214" s="35"/>
      <c r="I214" s="3"/>
      <c r="J214" s="35"/>
      <c r="K214" s="35"/>
      <c r="L214" s="35"/>
      <c r="M214" s="35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  <c r="CO214" s="37"/>
      <c r="CP214" s="37"/>
      <c r="CQ214" s="37"/>
      <c r="CR214" s="37"/>
      <c r="CS214" s="37"/>
      <c r="CT214" s="37"/>
      <c r="CU214" s="37"/>
      <c r="CV214" s="37"/>
      <c r="CW214" s="37"/>
      <c r="CX214" s="37"/>
      <c r="CY214" s="37"/>
      <c r="CZ214" s="37"/>
      <c r="DA214" s="37"/>
      <c r="DB214" s="37"/>
      <c r="DC214" s="37"/>
      <c r="DD214" s="37"/>
      <c r="DE214" s="37"/>
      <c r="DF214" s="37"/>
      <c r="DG214" s="37"/>
      <c r="DH214" s="37"/>
      <c r="DI214" s="37"/>
      <c r="DJ214" s="37"/>
      <c r="DK214" s="37"/>
      <c r="DL214" s="37"/>
      <c r="DM214" s="37"/>
      <c r="DN214" s="37"/>
      <c r="DO214" s="37"/>
      <c r="DP214" s="37"/>
      <c r="DQ214" s="37"/>
      <c r="DR214" s="37"/>
      <c r="DS214" s="37"/>
      <c r="DT214" s="37"/>
      <c r="DU214" s="37"/>
      <c r="DV214" s="37"/>
      <c r="DW214" s="37"/>
      <c r="DX214" s="37"/>
      <c r="DY214" s="37"/>
      <c r="DZ214" s="37"/>
      <c r="EA214" s="37"/>
      <c r="EB214" s="37"/>
      <c r="EC214" s="37"/>
      <c r="ED214" s="37"/>
      <c r="EE214" s="37"/>
      <c r="EF214" s="37"/>
      <c r="EG214" s="37"/>
      <c r="EH214" s="37"/>
      <c r="EI214" s="37"/>
      <c r="EJ214" s="37"/>
      <c r="EK214" s="37"/>
      <c r="EL214" s="37"/>
      <c r="EM214" s="37"/>
      <c r="EN214" s="37"/>
      <c r="EO214" s="37"/>
      <c r="EP214" s="37"/>
      <c r="EQ214" s="37"/>
      <c r="ER214" s="37"/>
      <c r="ES214" s="37"/>
      <c r="ET214" s="37"/>
      <c r="EU214" s="37"/>
      <c r="EV214" s="37"/>
      <c r="EW214" s="37"/>
      <c r="EX214" s="37"/>
      <c r="EY214" s="37"/>
      <c r="EZ214" s="37"/>
      <c r="FA214" s="37"/>
      <c r="FB214" s="37"/>
      <c r="FC214" s="37"/>
      <c r="FD214" s="37"/>
      <c r="FE214" s="37"/>
      <c r="FF214" s="37"/>
      <c r="FG214" s="37"/>
      <c r="FH214" s="37"/>
      <c r="FI214" s="37"/>
      <c r="FJ214" s="37"/>
      <c r="FK214" s="37"/>
      <c r="FL214" s="37"/>
      <c r="FM214" s="37"/>
      <c r="FN214" s="37"/>
      <c r="FO214" s="37"/>
      <c r="FP214" s="37"/>
      <c r="FQ214" s="37"/>
      <c r="FR214" s="37"/>
      <c r="FS214" s="37"/>
      <c r="FT214" s="37"/>
      <c r="FU214" s="37"/>
      <c r="FV214" s="37"/>
      <c r="FW214" s="37"/>
      <c r="FX214" s="37"/>
      <c r="FY214" s="37"/>
      <c r="FZ214" s="37"/>
      <c r="GA214" s="37"/>
      <c r="GB214" s="37"/>
      <c r="GC214" s="37"/>
      <c r="GD214" s="37"/>
      <c r="GE214" s="37"/>
      <c r="GF214" s="37"/>
      <c r="GG214" s="37"/>
      <c r="GH214" s="37"/>
      <c r="GI214" s="37"/>
      <c r="GJ214" s="37"/>
      <c r="GK214" s="37"/>
      <c r="GL214" s="37"/>
      <c r="GM214" s="37"/>
      <c r="GN214" s="37"/>
      <c r="GO214" s="37"/>
      <c r="GP214" s="37"/>
      <c r="GQ214" s="37"/>
      <c r="GR214" s="37"/>
      <c r="GS214" s="37"/>
      <c r="GT214" s="37"/>
      <c r="GU214" s="37"/>
      <c r="GV214" s="37"/>
      <c r="GW214" s="37"/>
      <c r="GX214" s="37"/>
      <c r="GY214" s="37"/>
      <c r="GZ214" s="37"/>
      <c r="HA214" s="37"/>
      <c r="HB214" s="37"/>
      <c r="HC214" s="37"/>
      <c r="HD214" s="37"/>
      <c r="HE214" s="37"/>
      <c r="HF214" s="37"/>
      <c r="HG214" s="37"/>
      <c r="HH214" s="37"/>
      <c r="HI214" s="37"/>
      <c r="HJ214" s="37"/>
      <c r="HK214" s="37"/>
      <c r="HL214" s="37"/>
      <c r="HM214" s="37"/>
      <c r="HN214" s="37"/>
      <c r="HO214" s="37"/>
      <c r="HP214" s="37"/>
      <c r="HQ214" s="37"/>
      <c r="HR214" s="37"/>
      <c r="HS214" s="37"/>
      <c r="HT214" s="37"/>
      <c r="HU214" s="37"/>
      <c r="HV214" s="37"/>
      <c r="HW214" s="37"/>
      <c r="HX214" s="37"/>
      <c r="HY214" s="37"/>
      <c r="HZ214" s="37"/>
      <c r="IA214" s="37"/>
      <c r="IB214" s="37"/>
      <c r="IC214" s="37"/>
      <c r="ID214" s="37"/>
      <c r="IE214" s="37"/>
      <c r="IF214" s="37"/>
      <c r="IG214" s="37"/>
      <c r="IH214" s="37"/>
      <c r="II214" s="37"/>
      <c r="IJ214" s="37"/>
      <c r="IK214" s="37"/>
      <c r="IL214" s="37"/>
      <c r="IM214" s="37"/>
      <c r="IN214" s="37"/>
      <c r="IO214" s="37"/>
      <c r="IP214" s="37"/>
      <c r="IQ214" s="37"/>
      <c r="IR214" s="37"/>
      <c r="IS214" s="37"/>
      <c r="IT214" s="37"/>
      <c r="IU214" s="37"/>
      <c r="IV214" s="37"/>
    </row>
    <row r="215" spans="1:256" s="178" customFormat="1">
      <c r="A215" s="3"/>
      <c r="B215" s="35"/>
      <c r="C215" s="35"/>
      <c r="D215" s="35"/>
      <c r="E215" s="35"/>
      <c r="F215" s="35"/>
      <c r="G215" s="35"/>
      <c r="H215" s="35"/>
      <c r="I215" s="3"/>
      <c r="J215" s="35"/>
      <c r="K215" s="35"/>
      <c r="L215" s="35"/>
      <c r="M215" s="35"/>
    </row>
    <row r="216" spans="1:256" s="178" customFormat="1">
      <c r="A216" s="3"/>
      <c r="B216" s="35"/>
      <c r="C216" s="35"/>
      <c r="D216" s="35"/>
      <c r="E216" s="35"/>
      <c r="F216" s="35"/>
      <c r="G216" s="35"/>
      <c r="H216" s="35"/>
      <c r="I216" s="3"/>
      <c r="J216" s="35"/>
      <c r="K216" s="35"/>
      <c r="L216" s="35"/>
      <c r="M216" s="35"/>
    </row>
    <row r="217" spans="1:256" s="178" customFormat="1">
      <c r="A217" s="3"/>
      <c r="B217" s="35"/>
      <c r="C217" s="35"/>
      <c r="D217" s="35"/>
      <c r="E217" s="35"/>
      <c r="F217" s="35"/>
      <c r="G217" s="35"/>
      <c r="H217" s="35"/>
      <c r="I217" s="3"/>
      <c r="J217" s="35"/>
      <c r="K217" s="35"/>
      <c r="L217" s="35"/>
      <c r="M217" s="35"/>
    </row>
    <row r="218" spans="1:256" s="178" customFormat="1">
      <c r="A218" s="3"/>
      <c r="B218" s="35"/>
      <c r="C218" s="35"/>
      <c r="D218" s="35"/>
      <c r="E218" s="35"/>
      <c r="F218" s="35"/>
      <c r="G218" s="35"/>
      <c r="H218" s="35"/>
      <c r="I218" s="3"/>
      <c r="J218" s="35"/>
      <c r="K218" s="35"/>
      <c r="L218" s="35"/>
      <c r="M218" s="35"/>
    </row>
    <row r="219" spans="1:256" s="178" customFormat="1">
      <c r="A219" s="3"/>
      <c r="B219" s="35"/>
      <c r="C219" s="35"/>
      <c r="D219" s="35"/>
      <c r="E219" s="35"/>
      <c r="F219" s="35"/>
      <c r="G219" s="35"/>
      <c r="H219" s="35"/>
      <c r="I219" s="3"/>
      <c r="J219" s="35"/>
      <c r="K219" s="35"/>
      <c r="L219" s="35"/>
      <c r="M219" s="35"/>
    </row>
    <row r="220" spans="1:256" s="178" customFormat="1">
      <c r="A220" s="3"/>
      <c r="B220" s="35"/>
      <c r="C220" s="35"/>
      <c r="D220" s="35"/>
      <c r="E220" s="35"/>
      <c r="F220" s="35"/>
      <c r="G220" s="35"/>
      <c r="H220" s="35"/>
      <c r="I220" s="3"/>
      <c r="J220" s="35"/>
      <c r="K220" s="35"/>
      <c r="L220" s="35"/>
      <c r="M220" s="35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  <c r="CM220" s="37"/>
      <c r="CN220" s="37"/>
      <c r="CO220" s="37"/>
      <c r="CP220" s="37"/>
      <c r="CQ220" s="37"/>
      <c r="CR220" s="37"/>
      <c r="CS220" s="37"/>
      <c r="CT220" s="37"/>
      <c r="CU220" s="37"/>
      <c r="CV220" s="37"/>
      <c r="CW220" s="37"/>
      <c r="CX220" s="37"/>
      <c r="CY220" s="37"/>
      <c r="CZ220" s="37"/>
      <c r="DA220" s="37"/>
      <c r="DB220" s="37"/>
      <c r="DC220" s="37"/>
      <c r="DD220" s="37"/>
      <c r="DE220" s="37"/>
      <c r="DF220" s="37"/>
      <c r="DG220" s="37"/>
      <c r="DH220" s="37"/>
      <c r="DI220" s="37"/>
      <c r="DJ220" s="37"/>
      <c r="DK220" s="37"/>
      <c r="DL220" s="37"/>
      <c r="DM220" s="37"/>
      <c r="DN220" s="37"/>
      <c r="DO220" s="37"/>
      <c r="DP220" s="37"/>
      <c r="DQ220" s="37"/>
      <c r="DR220" s="37"/>
      <c r="DS220" s="37"/>
      <c r="DT220" s="37"/>
      <c r="DU220" s="37"/>
      <c r="DV220" s="37"/>
      <c r="DW220" s="37"/>
      <c r="DX220" s="37"/>
      <c r="DY220" s="37"/>
      <c r="DZ220" s="37"/>
      <c r="EA220" s="37"/>
      <c r="EB220" s="37"/>
      <c r="EC220" s="37"/>
      <c r="ED220" s="37"/>
      <c r="EE220" s="37"/>
      <c r="EF220" s="37"/>
      <c r="EG220" s="37"/>
      <c r="EH220" s="37"/>
      <c r="EI220" s="37"/>
      <c r="EJ220" s="37"/>
      <c r="EK220" s="37"/>
      <c r="EL220" s="37"/>
      <c r="EM220" s="37"/>
      <c r="EN220" s="37"/>
      <c r="EO220" s="37"/>
      <c r="EP220" s="37"/>
      <c r="EQ220" s="37"/>
      <c r="ER220" s="37"/>
      <c r="ES220" s="37"/>
      <c r="ET220" s="37"/>
      <c r="EU220" s="37"/>
      <c r="EV220" s="37"/>
      <c r="EW220" s="37"/>
      <c r="EX220" s="37"/>
      <c r="EY220" s="37"/>
      <c r="EZ220" s="37"/>
      <c r="FA220" s="37"/>
      <c r="FB220" s="37"/>
      <c r="FC220" s="37"/>
      <c r="FD220" s="37"/>
      <c r="FE220" s="37"/>
      <c r="FF220" s="37"/>
      <c r="FG220" s="37"/>
      <c r="FH220" s="37"/>
      <c r="FI220" s="37"/>
      <c r="FJ220" s="37"/>
      <c r="FK220" s="37"/>
      <c r="FL220" s="37"/>
      <c r="FM220" s="37"/>
      <c r="FN220" s="37"/>
      <c r="FO220" s="37"/>
      <c r="FP220" s="37"/>
      <c r="FQ220" s="37"/>
      <c r="FR220" s="37"/>
      <c r="FS220" s="37"/>
      <c r="FT220" s="37"/>
      <c r="FU220" s="37"/>
      <c r="FV220" s="37"/>
      <c r="FW220" s="37"/>
      <c r="FX220" s="37"/>
      <c r="FY220" s="37"/>
      <c r="FZ220" s="37"/>
      <c r="GA220" s="37"/>
      <c r="GB220" s="37"/>
      <c r="GC220" s="37"/>
      <c r="GD220" s="37"/>
      <c r="GE220" s="37"/>
      <c r="GF220" s="37"/>
      <c r="GG220" s="37"/>
      <c r="GH220" s="37"/>
      <c r="GI220" s="37"/>
      <c r="GJ220" s="37"/>
      <c r="GK220" s="37"/>
      <c r="GL220" s="37"/>
      <c r="GM220" s="37"/>
      <c r="GN220" s="37"/>
      <c r="GO220" s="37"/>
      <c r="GP220" s="37"/>
      <c r="GQ220" s="37"/>
      <c r="GR220" s="37"/>
      <c r="GS220" s="37"/>
      <c r="GT220" s="37"/>
      <c r="GU220" s="37"/>
      <c r="GV220" s="37"/>
      <c r="GW220" s="37"/>
      <c r="GX220" s="37"/>
      <c r="GY220" s="37"/>
      <c r="GZ220" s="37"/>
      <c r="HA220" s="37"/>
      <c r="HB220" s="37"/>
      <c r="HC220" s="37"/>
      <c r="HD220" s="37"/>
      <c r="HE220" s="37"/>
      <c r="HF220" s="37"/>
      <c r="HG220" s="37"/>
      <c r="HH220" s="37"/>
      <c r="HI220" s="37"/>
      <c r="HJ220" s="37"/>
      <c r="HK220" s="37"/>
      <c r="HL220" s="37"/>
      <c r="HM220" s="37"/>
      <c r="HN220" s="37"/>
      <c r="HO220" s="37"/>
      <c r="HP220" s="37"/>
      <c r="HQ220" s="37"/>
      <c r="HR220" s="37"/>
      <c r="HS220" s="37"/>
      <c r="HT220" s="37"/>
      <c r="HU220" s="37"/>
      <c r="HV220" s="37"/>
      <c r="HW220" s="37"/>
      <c r="HX220" s="37"/>
      <c r="HY220" s="37"/>
      <c r="HZ220" s="37"/>
      <c r="IA220" s="37"/>
      <c r="IB220" s="37"/>
      <c r="IC220" s="37"/>
      <c r="ID220" s="37"/>
      <c r="IE220" s="37"/>
      <c r="IF220" s="37"/>
      <c r="IG220" s="37"/>
      <c r="IH220" s="37"/>
      <c r="II220" s="37"/>
      <c r="IJ220" s="37"/>
      <c r="IK220" s="37"/>
      <c r="IL220" s="37"/>
      <c r="IM220" s="37"/>
      <c r="IN220" s="37"/>
      <c r="IO220" s="37"/>
      <c r="IP220" s="37"/>
      <c r="IQ220" s="37"/>
      <c r="IR220" s="37"/>
      <c r="IS220" s="37"/>
      <c r="IT220" s="37"/>
      <c r="IU220" s="37"/>
      <c r="IV220" s="37"/>
    </row>
    <row r="221" spans="1:256" s="178" customFormat="1">
      <c r="A221" s="3"/>
      <c r="B221" s="35"/>
      <c r="C221" s="35"/>
      <c r="D221" s="35"/>
      <c r="E221" s="35"/>
      <c r="F221" s="35"/>
      <c r="G221" s="35"/>
      <c r="H221" s="35"/>
      <c r="I221" s="3"/>
      <c r="J221" s="35"/>
      <c r="K221" s="35"/>
      <c r="L221" s="35"/>
      <c r="M221" s="35"/>
    </row>
    <row r="222" spans="1:256" s="178" customFormat="1">
      <c r="A222" s="3"/>
      <c r="B222" s="35"/>
      <c r="C222" s="35"/>
      <c r="D222" s="35"/>
      <c r="E222" s="35"/>
      <c r="F222" s="35"/>
      <c r="G222" s="35"/>
      <c r="H222" s="35"/>
      <c r="I222" s="3"/>
      <c r="J222" s="35"/>
      <c r="K222" s="35"/>
      <c r="L222" s="35"/>
      <c r="M222" s="35"/>
    </row>
    <row r="223" spans="1:256" s="178" customFormat="1">
      <c r="A223" s="3"/>
      <c r="B223" s="35"/>
      <c r="C223" s="35"/>
      <c r="D223" s="35"/>
      <c r="E223" s="35"/>
      <c r="F223" s="35"/>
      <c r="G223" s="35"/>
      <c r="H223" s="35"/>
      <c r="I223" s="3"/>
      <c r="J223" s="35"/>
      <c r="K223" s="35"/>
      <c r="L223" s="35"/>
      <c r="M223" s="35"/>
    </row>
    <row r="224" spans="1:256" s="178" customFormat="1">
      <c r="A224" s="3"/>
      <c r="B224" s="35"/>
      <c r="C224" s="35"/>
      <c r="D224" s="35"/>
      <c r="E224" s="35"/>
      <c r="F224" s="35"/>
      <c r="G224" s="35"/>
      <c r="H224" s="35"/>
      <c r="I224" s="3"/>
      <c r="J224" s="35"/>
      <c r="K224" s="35"/>
      <c r="L224" s="35"/>
      <c r="M224" s="35"/>
    </row>
    <row r="225" spans="1:256" s="178" customFormat="1">
      <c r="A225" s="3"/>
      <c r="B225" s="35"/>
      <c r="C225" s="35"/>
      <c r="D225" s="35"/>
      <c r="E225" s="35"/>
      <c r="F225" s="35"/>
      <c r="G225" s="35"/>
      <c r="H225" s="35"/>
      <c r="I225" s="3"/>
      <c r="J225" s="35"/>
      <c r="K225" s="35"/>
      <c r="L225" s="35"/>
      <c r="M225" s="35"/>
    </row>
    <row r="226" spans="1:256" s="178" customFormat="1">
      <c r="A226" s="3"/>
      <c r="B226" s="35"/>
      <c r="C226" s="35"/>
      <c r="D226" s="35"/>
      <c r="E226" s="35"/>
      <c r="F226" s="35"/>
      <c r="G226" s="35"/>
      <c r="H226" s="35"/>
      <c r="I226" s="3"/>
      <c r="J226" s="35"/>
      <c r="K226" s="35"/>
      <c r="L226" s="35"/>
      <c r="M226" s="35"/>
    </row>
    <row r="227" spans="1:256" s="178" customFormat="1">
      <c r="A227" s="3"/>
      <c r="B227" s="35"/>
      <c r="C227" s="35"/>
      <c r="D227" s="35"/>
      <c r="E227" s="35"/>
      <c r="F227" s="35"/>
      <c r="G227" s="35"/>
      <c r="H227" s="35"/>
      <c r="I227" s="3"/>
      <c r="J227" s="35"/>
      <c r="K227" s="35"/>
      <c r="L227" s="35"/>
      <c r="M227" s="35"/>
    </row>
    <row r="228" spans="1:256" s="178" customFormat="1">
      <c r="A228" s="3"/>
      <c r="B228" s="35"/>
      <c r="C228" s="35"/>
      <c r="D228" s="35"/>
      <c r="E228" s="35"/>
      <c r="F228" s="35"/>
      <c r="G228" s="35"/>
      <c r="H228" s="35"/>
      <c r="I228" s="3"/>
      <c r="J228" s="35"/>
      <c r="K228" s="35"/>
      <c r="L228" s="35"/>
      <c r="M228" s="35"/>
    </row>
    <row r="229" spans="1:256" s="37" customFormat="1">
      <c r="A229" s="3"/>
      <c r="B229" s="35"/>
      <c r="C229" s="35"/>
      <c r="D229" s="35"/>
      <c r="E229" s="35"/>
      <c r="F229" s="35"/>
      <c r="G229" s="35"/>
      <c r="H229" s="35"/>
      <c r="I229" s="3"/>
      <c r="J229" s="35"/>
      <c r="K229" s="35"/>
      <c r="L229" s="35"/>
      <c r="M229" s="35"/>
      <c r="N229" s="178"/>
      <c r="O229" s="178"/>
      <c r="P229" s="178"/>
      <c r="Q229" s="178"/>
      <c r="R229" s="178"/>
      <c r="S229" s="178"/>
      <c r="T229" s="178"/>
      <c r="U229" s="178"/>
      <c r="V229" s="178"/>
      <c r="W229" s="178"/>
      <c r="X229" s="178"/>
      <c r="Y229" s="178"/>
      <c r="Z229" s="178"/>
      <c r="AA229" s="178"/>
      <c r="AB229" s="178"/>
      <c r="AC229" s="178"/>
      <c r="AD229" s="178"/>
      <c r="AE229" s="178"/>
      <c r="AF229" s="178"/>
      <c r="AG229" s="178"/>
      <c r="AH229" s="178"/>
      <c r="AI229" s="178"/>
      <c r="AJ229" s="178"/>
      <c r="AK229" s="178"/>
      <c r="AL229" s="178"/>
      <c r="AM229" s="178"/>
      <c r="AN229" s="178"/>
      <c r="AO229" s="178"/>
      <c r="AP229" s="178"/>
      <c r="AQ229" s="178"/>
      <c r="AR229" s="178"/>
      <c r="AS229" s="178"/>
      <c r="AT229" s="178"/>
      <c r="AU229" s="178"/>
      <c r="AV229" s="178"/>
      <c r="AW229" s="178"/>
      <c r="AX229" s="178"/>
      <c r="AY229" s="178"/>
      <c r="AZ229" s="178"/>
      <c r="BA229" s="178"/>
      <c r="BB229" s="178"/>
      <c r="BC229" s="178"/>
      <c r="BD229" s="178"/>
      <c r="BE229" s="178"/>
      <c r="BF229" s="178"/>
      <c r="BG229" s="178"/>
      <c r="BH229" s="178"/>
      <c r="BI229" s="178"/>
      <c r="BJ229" s="178"/>
      <c r="BK229" s="178"/>
      <c r="BL229" s="178"/>
      <c r="BM229" s="178"/>
      <c r="BN229" s="178"/>
      <c r="BO229" s="178"/>
      <c r="BP229" s="178"/>
      <c r="BQ229" s="178"/>
      <c r="BR229" s="178"/>
      <c r="BS229" s="178"/>
      <c r="BT229" s="178"/>
      <c r="BU229" s="178"/>
      <c r="BV229" s="178"/>
      <c r="BW229" s="178"/>
      <c r="BX229" s="178"/>
      <c r="BY229" s="178"/>
      <c r="BZ229" s="178"/>
      <c r="CA229" s="178"/>
      <c r="CB229" s="178"/>
      <c r="CC229" s="178"/>
      <c r="CD229" s="178"/>
      <c r="CE229" s="178"/>
      <c r="CF229" s="178"/>
      <c r="CG229" s="178"/>
      <c r="CH229" s="178"/>
      <c r="CI229" s="178"/>
      <c r="CJ229" s="178"/>
      <c r="CK229" s="178"/>
      <c r="CL229" s="178"/>
      <c r="CM229" s="178"/>
      <c r="CN229" s="178"/>
      <c r="CO229" s="178"/>
      <c r="CP229" s="178"/>
      <c r="CQ229" s="178"/>
      <c r="CR229" s="178"/>
      <c r="CS229" s="178"/>
      <c r="CT229" s="178"/>
      <c r="CU229" s="178"/>
      <c r="CV229" s="178"/>
      <c r="CW229" s="178"/>
      <c r="CX229" s="178"/>
      <c r="CY229" s="178"/>
      <c r="CZ229" s="178"/>
      <c r="DA229" s="178"/>
      <c r="DB229" s="178"/>
      <c r="DC229" s="178"/>
      <c r="DD229" s="178"/>
      <c r="DE229" s="178"/>
      <c r="DF229" s="178"/>
      <c r="DG229" s="178"/>
      <c r="DH229" s="178"/>
      <c r="DI229" s="178"/>
      <c r="DJ229" s="178"/>
      <c r="DK229" s="178"/>
      <c r="DL229" s="178"/>
      <c r="DM229" s="178"/>
      <c r="DN229" s="178"/>
      <c r="DO229" s="178"/>
      <c r="DP229" s="178"/>
      <c r="DQ229" s="178"/>
      <c r="DR229" s="178"/>
      <c r="DS229" s="178"/>
      <c r="DT229" s="178"/>
      <c r="DU229" s="178"/>
      <c r="DV229" s="178"/>
      <c r="DW229" s="178"/>
      <c r="DX229" s="178"/>
      <c r="DY229" s="178"/>
      <c r="DZ229" s="178"/>
      <c r="EA229" s="178"/>
      <c r="EB229" s="178"/>
      <c r="EC229" s="178"/>
      <c r="ED229" s="178"/>
      <c r="EE229" s="178"/>
      <c r="EF229" s="178"/>
      <c r="EG229" s="178"/>
      <c r="EH229" s="178"/>
      <c r="EI229" s="178"/>
      <c r="EJ229" s="178"/>
      <c r="EK229" s="178"/>
      <c r="EL229" s="178"/>
      <c r="EM229" s="178"/>
      <c r="EN229" s="178"/>
      <c r="EO229" s="178"/>
      <c r="EP229" s="178"/>
      <c r="EQ229" s="178"/>
      <c r="ER229" s="178"/>
      <c r="ES229" s="178"/>
      <c r="ET229" s="178"/>
      <c r="EU229" s="178"/>
      <c r="EV229" s="178"/>
      <c r="EW229" s="178"/>
      <c r="EX229" s="178"/>
      <c r="EY229" s="178"/>
      <c r="EZ229" s="178"/>
      <c r="FA229" s="178"/>
      <c r="FB229" s="178"/>
      <c r="FC229" s="178"/>
      <c r="FD229" s="178"/>
      <c r="FE229" s="178"/>
      <c r="FF229" s="178"/>
      <c r="FG229" s="178"/>
      <c r="FH229" s="178"/>
      <c r="FI229" s="178"/>
      <c r="FJ229" s="178"/>
      <c r="FK229" s="178"/>
      <c r="FL229" s="178"/>
      <c r="FM229" s="178"/>
      <c r="FN229" s="178"/>
      <c r="FO229" s="178"/>
      <c r="FP229" s="178"/>
      <c r="FQ229" s="178"/>
      <c r="FR229" s="178"/>
      <c r="FS229" s="178"/>
      <c r="FT229" s="178"/>
      <c r="FU229" s="178"/>
      <c r="FV229" s="178"/>
      <c r="FW229" s="178"/>
      <c r="FX229" s="178"/>
      <c r="FY229" s="178"/>
      <c r="FZ229" s="178"/>
      <c r="GA229" s="178"/>
      <c r="GB229" s="178"/>
      <c r="GC229" s="178"/>
      <c r="GD229" s="178"/>
      <c r="GE229" s="178"/>
      <c r="GF229" s="178"/>
      <c r="GG229" s="178"/>
      <c r="GH229" s="178"/>
      <c r="GI229" s="178"/>
      <c r="GJ229" s="178"/>
      <c r="GK229" s="178"/>
      <c r="GL229" s="178"/>
      <c r="GM229" s="178"/>
      <c r="GN229" s="178"/>
      <c r="GO229" s="178"/>
      <c r="GP229" s="178"/>
      <c r="GQ229" s="178"/>
      <c r="GR229" s="178"/>
      <c r="GS229" s="178"/>
      <c r="GT229" s="178"/>
      <c r="GU229" s="178"/>
      <c r="GV229" s="178"/>
      <c r="GW229" s="178"/>
      <c r="GX229" s="178"/>
      <c r="GY229" s="178"/>
      <c r="GZ229" s="178"/>
      <c r="HA229" s="178"/>
      <c r="HB229" s="178"/>
      <c r="HC229" s="178"/>
      <c r="HD229" s="178"/>
      <c r="HE229" s="178"/>
      <c r="HF229" s="178"/>
      <c r="HG229" s="178"/>
      <c r="HH229" s="178"/>
      <c r="HI229" s="178"/>
      <c r="HJ229" s="178"/>
      <c r="HK229" s="178"/>
      <c r="HL229" s="178"/>
      <c r="HM229" s="178"/>
      <c r="HN229" s="178"/>
      <c r="HO229" s="178"/>
      <c r="HP229" s="178"/>
      <c r="HQ229" s="178"/>
      <c r="HR229" s="178"/>
      <c r="HS229" s="178"/>
      <c r="HT229" s="178"/>
      <c r="HU229" s="178"/>
      <c r="HV229" s="178"/>
      <c r="HW229" s="178"/>
      <c r="HX229" s="178"/>
      <c r="HY229" s="178"/>
      <c r="HZ229" s="178"/>
      <c r="IA229" s="178"/>
      <c r="IB229" s="178"/>
      <c r="IC229" s="178"/>
      <c r="ID229" s="178"/>
      <c r="IE229" s="178"/>
      <c r="IF229" s="178"/>
      <c r="IG229" s="178"/>
      <c r="IH229" s="178"/>
      <c r="II229" s="178"/>
      <c r="IJ229" s="178"/>
      <c r="IK229" s="178"/>
      <c r="IL229" s="178"/>
      <c r="IM229" s="178"/>
      <c r="IN229" s="178"/>
      <c r="IO229" s="178"/>
      <c r="IP229" s="178"/>
      <c r="IQ229" s="178"/>
      <c r="IR229" s="178"/>
      <c r="IS229" s="178"/>
      <c r="IT229" s="178"/>
      <c r="IU229" s="178"/>
      <c r="IV229" s="178"/>
    </row>
    <row r="230" spans="1:256" s="37" customFormat="1">
      <c r="A230" s="3"/>
      <c r="B230" s="35"/>
      <c r="C230" s="35"/>
      <c r="D230" s="35"/>
      <c r="E230" s="35"/>
      <c r="F230" s="35"/>
      <c r="G230" s="35"/>
      <c r="H230" s="35"/>
      <c r="I230" s="3"/>
      <c r="J230" s="35"/>
      <c r="K230" s="35"/>
      <c r="L230" s="35"/>
      <c r="M230" s="35"/>
      <c r="N230" s="178"/>
      <c r="O230" s="178"/>
      <c r="P230" s="178"/>
      <c r="Q230" s="178"/>
      <c r="R230" s="178"/>
      <c r="S230" s="178"/>
      <c r="T230" s="178"/>
      <c r="U230" s="178"/>
      <c r="V230" s="178"/>
      <c r="W230" s="178"/>
      <c r="X230" s="178"/>
      <c r="Y230" s="178"/>
      <c r="Z230" s="178"/>
      <c r="AA230" s="178"/>
      <c r="AB230" s="178"/>
      <c r="AC230" s="178"/>
      <c r="AD230" s="178"/>
      <c r="AE230" s="178"/>
      <c r="AF230" s="178"/>
      <c r="AG230" s="178"/>
      <c r="AH230" s="178"/>
      <c r="AI230" s="178"/>
      <c r="AJ230" s="178"/>
      <c r="AK230" s="178"/>
      <c r="AL230" s="178"/>
      <c r="AM230" s="178"/>
      <c r="AN230" s="178"/>
      <c r="AO230" s="178"/>
      <c r="AP230" s="178"/>
      <c r="AQ230" s="178"/>
      <c r="AR230" s="178"/>
      <c r="AS230" s="178"/>
      <c r="AT230" s="178"/>
      <c r="AU230" s="178"/>
      <c r="AV230" s="178"/>
      <c r="AW230" s="178"/>
      <c r="AX230" s="178"/>
      <c r="AY230" s="178"/>
      <c r="AZ230" s="178"/>
      <c r="BA230" s="178"/>
      <c r="BB230" s="178"/>
      <c r="BC230" s="178"/>
      <c r="BD230" s="178"/>
      <c r="BE230" s="178"/>
      <c r="BF230" s="178"/>
      <c r="BG230" s="178"/>
      <c r="BH230" s="178"/>
      <c r="BI230" s="178"/>
      <c r="BJ230" s="178"/>
      <c r="BK230" s="178"/>
      <c r="BL230" s="178"/>
      <c r="BM230" s="178"/>
      <c r="BN230" s="178"/>
      <c r="BO230" s="178"/>
      <c r="BP230" s="178"/>
      <c r="BQ230" s="178"/>
      <c r="BR230" s="178"/>
      <c r="BS230" s="178"/>
      <c r="BT230" s="178"/>
      <c r="BU230" s="178"/>
      <c r="BV230" s="178"/>
      <c r="BW230" s="178"/>
      <c r="BX230" s="178"/>
      <c r="BY230" s="178"/>
      <c r="BZ230" s="178"/>
      <c r="CA230" s="178"/>
      <c r="CB230" s="178"/>
      <c r="CC230" s="178"/>
      <c r="CD230" s="178"/>
      <c r="CE230" s="178"/>
      <c r="CF230" s="178"/>
      <c r="CG230" s="178"/>
      <c r="CH230" s="178"/>
      <c r="CI230" s="178"/>
      <c r="CJ230" s="178"/>
      <c r="CK230" s="178"/>
      <c r="CL230" s="178"/>
      <c r="CM230" s="178"/>
      <c r="CN230" s="178"/>
      <c r="CO230" s="178"/>
      <c r="CP230" s="178"/>
      <c r="CQ230" s="178"/>
      <c r="CR230" s="178"/>
      <c r="CS230" s="178"/>
      <c r="CT230" s="178"/>
      <c r="CU230" s="178"/>
      <c r="CV230" s="178"/>
      <c r="CW230" s="178"/>
      <c r="CX230" s="178"/>
      <c r="CY230" s="178"/>
      <c r="CZ230" s="178"/>
      <c r="DA230" s="178"/>
      <c r="DB230" s="178"/>
      <c r="DC230" s="178"/>
      <c r="DD230" s="178"/>
      <c r="DE230" s="178"/>
      <c r="DF230" s="178"/>
      <c r="DG230" s="178"/>
      <c r="DH230" s="178"/>
      <c r="DI230" s="178"/>
      <c r="DJ230" s="178"/>
      <c r="DK230" s="178"/>
      <c r="DL230" s="178"/>
      <c r="DM230" s="178"/>
      <c r="DN230" s="178"/>
      <c r="DO230" s="178"/>
      <c r="DP230" s="178"/>
      <c r="DQ230" s="178"/>
      <c r="DR230" s="178"/>
      <c r="DS230" s="178"/>
      <c r="DT230" s="178"/>
      <c r="DU230" s="178"/>
      <c r="DV230" s="178"/>
      <c r="DW230" s="178"/>
      <c r="DX230" s="178"/>
      <c r="DY230" s="178"/>
      <c r="DZ230" s="178"/>
      <c r="EA230" s="178"/>
      <c r="EB230" s="178"/>
      <c r="EC230" s="178"/>
      <c r="ED230" s="178"/>
      <c r="EE230" s="178"/>
      <c r="EF230" s="178"/>
      <c r="EG230" s="178"/>
      <c r="EH230" s="178"/>
      <c r="EI230" s="178"/>
      <c r="EJ230" s="178"/>
      <c r="EK230" s="178"/>
      <c r="EL230" s="178"/>
      <c r="EM230" s="178"/>
      <c r="EN230" s="178"/>
      <c r="EO230" s="178"/>
      <c r="EP230" s="178"/>
      <c r="EQ230" s="178"/>
      <c r="ER230" s="178"/>
      <c r="ES230" s="178"/>
      <c r="ET230" s="178"/>
      <c r="EU230" s="178"/>
      <c r="EV230" s="178"/>
      <c r="EW230" s="178"/>
      <c r="EX230" s="178"/>
      <c r="EY230" s="178"/>
      <c r="EZ230" s="178"/>
      <c r="FA230" s="178"/>
      <c r="FB230" s="178"/>
      <c r="FC230" s="178"/>
      <c r="FD230" s="178"/>
      <c r="FE230" s="178"/>
      <c r="FF230" s="178"/>
      <c r="FG230" s="178"/>
      <c r="FH230" s="178"/>
      <c r="FI230" s="178"/>
      <c r="FJ230" s="178"/>
      <c r="FK230" s="178"/>
      <c r="FL230" s="178"/>
      <c r="FM230" s="178"/>
      <c r="FN230" s="178"/>
      <c r="FO230" s="178"/>
      <c r="FP230" s="178"/>
      <c r="FQ230" s="178"/>
      <c r="FR230" s="178"/>
      <c r="FS230" s="178"/>
      <c r="FT230" s="178"/>
      <c r="FU230" s="178"/>
      <c r="FV230" s="178"/>
      <c r="FW230" s="178"/>
      <c r="FX230" s="178"/>
      <c r="FY230" s="178"/>
      <c r="FZ230" s="178"/>
      <c r="GA230" s="178"/>
      <c r="GB230" s="178"/>
      <c r="GC230" s="178"/>
      <c r="GD230" s="178"/>
      <c r="GE230" s="178"/>
      <c r="GF230" s="178"/>
      <c r="GG230" s="178"/>
      <c r="GH230" s="178"/>
      <c r="GI230" s="178"/>
      <c r="GJ230" s="178"/>
      <c r="GK230" s="178"/>
      <c r="GL230" s="178"/>
      <c r="GM230" s="178"/>
      <c r="GN230" s="178"/>
      <c r="GO230" s="178"/>
      <c r="GP230" s="178"/>
      <c r="GQ230" s="178"/>
      <c r="GR230" s="178"/>
      <c r="GS230" s="178"/>
      <c r="GT230" s="178"/>
      <c r="GU230" s="178"/>
      <c r="GV230" s="178"/>
      <c r="GW230" s="178"/>
      <c r="GX230" s="178"/>
      <c r="GY230" s="178"/>
      <c r="GZ230" s="178"/>
      <c r="HA230" s="178"/>
      <c r="HB230" s="178"/>
      <c r="HC230" s="178"/>
      <c r="HD230" s="178"/>
      <c r="HE230" s="178"/>
      <c r="HF230" s="178"/>
      <c r="HG230" s="178"/>
      <c r="HH230" s="178"/>
      <c r="HI230" s="178"/>
      <c r="HJ230" s="178"/>
      <c r="HK230" s="178"/>
      <c r="HL230" s="178"/>
      <c r="HM230" s="178"/>
      <c r="HN230" s="178"/>
      <c r="HO230" s="178"/>
      <c r="HP230" s="178"/>
      <c r="HQ230" s="178"/>
      <c r="HR230" s="178"/>
      <c r="HS230" s="178"/>
      <c r="HT230" s="178"/>
      <c r="HU230" s="178"/>
      <c r="HV230" s="178"/>
      <c r="HW230" s="178"/>
      <c r="HX230" s="178"/>
      <c r="HY230" s="178"/>
      <c r="HZ230" s="178"/>
      <c r="IA230" s="178"/>
      <c r="IB230" s="178"/>
      <c r="IC230" s="178"/>
      <c r="ID230" s="178"/>
      <c r="IE230" s="178"/>
      <c r="IF230" s="178"/>
      <c r="IG230" s="178"/>
      <c r="IH230" s="178"/>
      <c r="II230" s="178"/>
      <c r="IJ230" s="178"/>
      <c r="IK230" s="178"/>
      <c r="IL230" s="178"/>
      <c r="IM230" s="178"/>
      <c r="IN230" s="178"/>
      <c r="IO230" s="178"/>
      <c r="IP230" s="178"/>
      <c r="IQ230" s="178"/>
      <c r="IR230" s="178"/>
      <c r="IS230" s="178"/>
      <c r="IT230" s="178"/>
      <c r="IU230" s="178"/>
      <c r="IV230" s="178"/>
    </row>
    <row r="231" spans="1:256" s="37" customFormat="1">
      <c r="A231" s="3"/>
      <c r="B231" s="35"/>
      <c r="C231" s="35"/>
      <c r="D231" s="35"/>
      <c r="E231" s="35"/>
      <c r="F231" s="35"/>
      <c r="G231" s="35"/>
      <c r="H231" s="35"/>
      <c r="I231" s="3"/>
      <c r="J231" s="35"/>
      <c r="K231" s="35"/>
      <c r="L231" s="35"/>
      <c r="M231" s="35"/>
      <c r="N231" s="178"/>
      <c r="O231" s="178"/>
      <c r="P231" s="178"/>
      <c r="Q231" s="178"/>
      <c r="R231" s="178"/>
      <c r="S231" s="178"/>
      <c r="T231" s="178"/>
      <c r="U231" s="178"/>
      <c r="V231" s="178"/>
      <c r="W231" s="178"/>
      <c r="X231" s="178"/>
      <c r="Y231" s="178"/>
      <c r="Z231" s="178"/>
      <c r="AA231" s="178"/>
      <c r="AB231" s="178"/>
      <c r="AC231" s="178"/>
      <c r="AD231" s="178"/>
      <c r="AE231" s="178"/>
      <c r="AF231" s="178"/>
      <c r="AG231" s="178"/>
      <c r="AH231" s="178"/>
      <c r="AI231" s="178"/>
      <c r="AJ231" s="178"/>
      <c r="AK231" s="178"/>
      <c r="AL231" s="178"/>
      <c r="AM231" s="178"/>
      <c r="AN231" s="178"/>
      <c r="AO231" s="178"/>
      <c r="AP231" s="178"/>
      <c r="AQ231" s="178"/>
      <c r="AR231" s="178"/>
      <c r="AS231" s="178"/>
      <c r="AT231" s="178"/>
      <c r="AU231" s="178"/>
      <c r="AV231" s="178"/>
      <c r="AW231" s="178"/>
      <c r="AX231" s="178"/>
      <c r="AY231" s="178"/>
      <c r="AZ231" s="178"/>
      <c r="BA231" s="178"/>
      <c r="BB231" s="178"/>
      <c r="BC231" s="178"/>
      <c r="BD231" s="178"/>
      <c r="BE231" s="178"/>
      <c r="BF231" s="178"/>
      <c r="BG231" s="178"/>
      <c r="BH231" s="178"/>
      <c r="BI231" s="178"/>
      <c r="BJ231" s="178"/>
      <c r="BK231" s="178"/>
      <c r="BL231" s="178"/>
      <c r="BM231" s="178"/>
      <c r="BN231" s="178"/>
      <c r="BO231" s="178"/>
      <c r="BP231" s="178"/>
      <c r="BQ231" s="178"/>
      <c r="BR231" s="178"/>
      <c r="BS231" s="178"/>
      <c r="BT231" s="178"/>
      <c r="BU231" s="178"/>
      <c r="BV231" s="178"/>
      <c r="BW231" s="178"/>
      <c r="BX231" s="178"/>
      <c r="BY231" s="178"/>
      <c r="BZ231" s="178"/>
      <c r="CA231" s="178"/>
      <c r="CB231" s="178"/>
      <c r="CC231" s="178"/>
      <c r="CD231" s="178"/>
      <c r="CE231" s="178"/>
      <c r="CF231" s="178"/>
      <c r="CG231" s="178"/>
      <c r="CH231" s="178"/>
      <c r="CI231" s="178"/>
      <c r="CJ231" s="178"/>
      <c r="CK231" s="178"/>
      <c r="CL231" s="178"/>
      <c r="CM231" s="178"/>
      <c r="CN231" s="178"/>
      <c r="CO231" s="178"/>
      <c r="CP231" s="178"/>
      <c r="CQ231" s="178"/>
      <c r="CR231" s="178"/>
      <c r="CS231" s="178"/>
      <c r="CT231" s="178"/>
      <c r="CU231" s="178"/>
      <c r="CV231" s="178"/>
      <c r="CW231" s="178"/>
      <c r="CX231" s="178"/>
      <c r="CY231" s="178"/>
      <c r="CZ231" s="178"/>
      <c r="DA231" s="178"/>
      <c r="DB231" s="178"/>
      <c r="DC231" s="178"/>
      <c r="DD231" s="178"/>
      <c r="DE231" s="178"/>
      <c r="DF231" s="178"/>
      <c r="DG231" s="178"/>
      <c r="DH231" s="178"/>
      <c r="DI231" s="178"/>
      <c r="DJ231" s="178"/>
      <c r="DK231" s="178"/>
      <c r="DL231" s="178"/>
      <c r="DM231" s="178"/>
      <c r="DN231" s="178"/>
      <c r="DO231" s="178"/>
      <c r="DP231" s="178"/>
      <c r="DQ231" s="178"/>
      <c r="DR231" s="178"/>
      <c r="DS231" s="178"/>
      <c r="DT231" s="178"/>
      <c r="DU231" s="178"/>
      <c r="DV231" s="178"/>
      <c r="DW231" s="178"/>
      <c r="DX231" s="178"/>
      <c r="DY231" s="178"/>
      <c r="DZ231" s="178"/>
      <c r="EA231" s="178"/>
      <c r="EB231" s="178"/>
      <c r="EC231" s="178"/>
      <c r="ED231" s="178"/>
      <c r="EE231" s="178"/>
      <c r="EF231" s="178"/>
      <c r="EG231" s="178"/>
      <c r="EH231" s="178"/>
      <c r="EI231" s="178"/>
      <c r="EJ231" s="178"/>
      <c r="EK231" s="178"/>
      <c r="EL231" s="178"/>
      <c r="EM231" s="178"/>
      <c r="EN231" s="178"/>
      <c r="EO231" s="178"/>
      <c r="EP231" s="178"/>
      <c r="EQ231" s="178"/>
      <c r="ER231" s="178"/>
      <c r="ES231" s="178"/>
      <c r="ET231" s="178"/>
      <c r="EU231" s="178"/>
      <c r="EV231" s="178"/>
      <c r="EW231" s="178"/>
      <c r="EX231" s="178"/>
      <c r="EY231" s="178"/>
      <c r="EZ231" s="178"/>
      <c r="FA231" s="178"/>
      <c r="FB231" s="178"/>
      <c r="FC231" s="178"/>
      <c r="FD231" s="178"/>
      <c r="FE231" s="178"/>
      <c r="FF231" s="178"/>
      <c r="FG231" s="178"/>
      <c r="FH231" s="178"/>
      <c r="FI231" s="178"/>
      <c r="FJ231" s="178"/>
      <c r="FK231" s="178"/>
      <c r="FL231" s="178"/>
      <c r="FM231" s="178"/>
      <c r="FN231" s="178"/>
      <c r="FO231" s="178"/>
      <c r="FP231" s="178"/>
      <c r="FQ231" s="178"/>
      <c r="FR231" s="178"/>
      <c r="FS231" s="178"/>
      <c r="FT231" s="178"/>
      <c r="FU231" s="178"/>
      <c r="FV231" s="178"/>
      <c r="FW231" s="178"/>
      <c r="FX231" s="178"/>
      <c r="FY231" s="178"/>
      <c r="FZ231" s="178"/>
      <c r="GA231" s="178"/>
      <c r="GB231" s="178"/>
      <c r="GC231" s="178"/>
      <c r="GD231" s="178"/>
      <c r="GE231" s="178"/>
      <c r="GF231" s="178"/>
      <c r="GG231" s="178"/>
      <c r="GH231" s="178"/>
      <c r="GI231" s="178"/>
      <c r="GJ231" s="178"/>
      <c r="GK231" s="178"/>
      <c r="GL231" s="178"/>
      <c r="GM231" s="178"/>
      <c r="GN231" s="178"/>
      <c r="GO231" s="178"/>
      <c r="GP231" s="178"/>
      <c r="GQ231" s="178"/>
      <c r="GR231" s="178"/>
      <c r="GS231" s="178"/>
      <c r="GT231" s="178"/>
      <c r="GU231" s="178"/>
      <c r="GV231" s="178"/>
      <c r="GW231" s="178"/>
      <c r="GX231" s="178"/>
      <c r="GY231" s="178"/>
      <c r="GZ231" s="178"/>
      <c r="HA231" s="178"/>
      <c r="HB231" s="178"/>
      <c r="HC231" s="178"/>
      <c r="HD231" s="178"/>
      <c r="HE231" s="178"/>
      <c r="HF231" s="178"/>
      <c r="HG231" s="178"/>
      <c r="HH231" s="178"/>
      <c r="HI231" s="178"/>
      <c r="HJ231" s="178"/>
      <c r="HK231" s="178"/>
      <c r="HL231" s="178"/>
      <c r="HM231" s="178"/>
      <c r="HN231" s="178"/>
      <c r="HO231" s="178"/>
      <c r="HP231" s="178"/>
      <c r="HQ231" s="178"/>
      <c r="HR231" s="178"/>
      <c r="HS231" s="178"/>
      <c r="HT231" s="178"/>
      <c r="HU231" s="178"/>
      <c r="HV231" s="178"/>
      <c r="HW231" s="178"/>
      <c r="HX231" s="178"/>
      <c r="HY231" s="178"/>
      <c r="HZ231" s="178"/>
      <c r="IA231" s="178"/>
      <c r="IB231" s="178"/>
      <c r="IC231" s="178"/>
      <c r="ID231" s="178"/>
      <c r="IE231" s="178"/>
      <c r="IF231" s="178"/>
      <c r="IG231" s="178"/>
      <c r="IH231" s="178"/>
      <c r="II231" s="178"/>
      <c r="IJ231" s="178"/>
      <c r="IK231" s="178"/>
      <c r="IL231" s="178"/>
      <c r="IM231" s="178"/>
      <c r="IN231" s="178"/>
      <c r="IO231" s="178"/>
      <c r="IP231" s="178"/>
      <c r="IQ231" s="178"/>
      <c r="IR231" s="178"/>
      <c r="IS231" s="178"/>
      <c r="IT231" s="178"/>
      <c r="IU231" s="178"/>
      <c r="IV231" s="178"/>
    </row>
    <row r="232" spans="1:256" s="37" customFormat="1">
      <c r="A232" s="3"/>
      <c r="B232" s="35"/>
      <c r="C232" s="35"/>
      <c r="D232" s="35"/>
      <c r="E232" s="35"/>
      <c r="F232" s="35"/>
      <c r="G232" s="35"/>
      <c r="H232" s="35"/>
      <c r="I232" s="3"/>
      <c r="J232" s="35"/>
      <c r="K232" s="35"/>
      <c r="L232" s="35"/>
      <c r="M232" s="35"/>
      <c r="N232" s="178"/>
      <c r="O232" s="178"/>
      <c r="P232" s="178"/>
      <c r="Q232" s="178"/>
      <c r="R232" s="178"/>
      <c r="S232" s="178"/>
      <c r="T232" s="178"/>
      <c r="U232" s="178"/>
      <c r="V232" s="178"/>
      <c r="W232" s="178"/>
      <c r="X232" s="178"/>
      <c r="Y232" s="178"/>
      <c r="Z232" s="178"/>
      <c r="AA232" s="178"/>
      <c r="AB232" s="178"/>
      <c r="AC232" s="178"/>
      <c r="AD232" s="178"/>
      <c r="AE232" s="178"/>
      <c r="AF232" s="178"/>
      <c r="AG232" s="178"/>
      <c r="AH232" s="178"/>
      <c r="AI232" s="178"/>
      <c r="AJ232" s="178"/>
      <c r="AK232" s="178"/>
      <c r="AL232" s="178"/>
      <c r="AM232" s="178"/>
      <c r="AN232" s="178"/>
      <c r="AO232" s="178"/>
      <c r="AP232" s="178"/>
      <c r="AQ232" s="178"/>
      <c r="AR232" s="178"/>
      <c r="AS232" s="178"/>
      <c r="AT232" s="178"/>
      <c r="AU232" s="178"/>
      <c r="AV232" s="178"/>
      <c r="AW232" s="178"/>
      <c r="AX232" s="178"/>
      <c r="AY232" s="178"/>
      <c r="AZ232" s="178"/>
      <c r="BA232" s="178"/>
      <c r="BB232" s="178"/>
      <c r="BC232" s="178"/>
      <c r="BD232" s="178"/>
      <c r="BE232" s="178"/>
      <c r="BF232" s="178"/>
      <c r="BG232" s="178"/>
      <c r="BH232" s="178"/>
      <c r="BI232" s="178"/>
      <c r="BJ232" s="178"/>
      <c r="BK232" s="178"/>
      <c r="BL232" s="178"/>
      <c r="BM232" s="178"/>
      <c r="BN232" s="178"/>
      <c r="BO232" s="178"/>
      <c r="BP232" s="178"/>
      <c r="BQ232" s="178"/>
      <c r="BR232" s="178"/>
      <c r="BS232" s="178"/>
      <c r="BT232" s="178"/>
      <c r="BU232" s="178"/>
      <c r="BV232" s="178"/>
      <c r="BW232" s="178"/>
      <c r="BX232" s="178"/>
      <c r="BY232" s="178"/>
      <c r="BZ232" s="178"/>
      <c r="CA232" s="178"/>
      <c r="CB232" s="178"/>
      <c r="CC232" s="178"/>
      <c r="CD232" s="178"/>
      <c r="CE232" s="178"/>
      <c r="CF232" s="178"/>
      <c r="CG232" s="178"/>
      <c r="CH232" s="178"/>
      <c r="CI232" s="178"/>
      <c r="CJ232" s="178"/>
      <c r="CK232" s="178"/>
      <c r="CL232" s="178"/>
      <c r="CM232" s="178"/>
      <c r="CN232" s="178"/>
      <c r="CO232" s="178"/>
      <c r="CP232" s="178"/>
      <c r="CQ232" s="178"/>
      <c r="CR232" s="178"/>
      <c r="CS232" s="178"/>
      <c r="CT232" s="178"/>
      <c r="CU232" s="178"/>
      <c r="CV232" s="178"/>
      <c r="CW232" s="178"/>
      <c r="CX232" s="178"/>
      <c r="CY232" s="178"/>
      <c r="CZ232" s="178"/>
      <c r="DA232" s="178"/>
      <c r="DB232" s="178"/>
      <c r="DC232" s="178"/>
      <c r="DD232" s="178"/>
      <c r="DE232" s="178"/>
      <c r="DF232" s="178"/>
      <c r="DG232" s="178"/>
      <c r="DH232" s="178"/>
      <c r="DI232" s="178"/>
      <c r="DJ232" s="178"/>
      <c r="DK232" s="178"/>
      <c r="DL232" s="178"/>
      <c r="DM232" s="178"/>
      <c r="DN232" s="178"/>
      <c r="DO232" s="178"/>
      <c r="DP232" s="178"/>
      <c r="DQ232" s="178"/>
      <c r="DR232" s="178"/>
      <c r="DS232" s="178"/>
      <c r="DT232" s="178"/>
      <c r="DU232" s="178"/>
      <c r="DV232" s="178"/>
      <c r="DW232" s="178"/>
      <c r="DX232" s="178"/>
      <c r="DY232" s="178"/>
      <c r="DZ232" s="178"/>
      <c r="EA232" s="178"/>
      <c r="EB232" s="178"/>
      <c r="EC232" s="178"/>
      <c r="ED232" s="178"/>
      <c r="EE232" s="178"/>
      <c r="EF232" s="178"/>
      <c r="EG232" s="178"/>
      <c r="EH232" s="178"/>
      <c r="EI232" s="178"/>
      <c r="EJ232" s="178"/>
      <c r="EK232" s="178"/>
      <c r="EL232" s="178"/>
      <c r="EM232" s="178"/>
      <c r="EN232" s="178"/>
      <c r="EO232" s="178"/>
      <c r="EP232" s="178"/>
      <c r="EQ232" s="178"/>
      <c r="ER232" s="178"/>
      <c r="ES232" s="178"/>
      <c r="ET232" s="178"/>
      <c r="EU232" s="178"/>
      <c r="EV232" s="178"/>
      <c r="EW232" s="178"/>
      <c r="EX232" s="178"/>
      <c r="EY232" s="178"/>
      <c r="EZ232" s="178"/>
      <c r="FA232" s="178"/>
      <c r="FB232" s="178"/>
      <c r="FC232" s="178"/>
      <c r="FD232" s="178"/>
      <c r="FE232" s="178"/>
      <c r="FF232" s="178"/>
      <c r="FG232" s="178"/>
      <c r="FH232" s="178"/>
      <c r="FI232" s="178"/>
      <c r="FJ232" s="178"/>
      <c r="FK232" s="178"/>
      <c r="FL232" s="178"/>
      <c r="FM232" s="178"/>
      <c r="FN232" s="178"/>
      <c r="FO232" s="178"/>
      <c r="FP232" s="178"/>
      <c r="FQ232" s="178"/>
      <c r="FR232" s="178"/>
      <c r="FS232" s="178"/>
      <c r="FT232" s="178"/>
      <c r="FU232" s="178"/>
      <c r="FV232" s="178"/>
      <c r="FW232" s="178"/>
      <c r="FX232" s="178"/>
      <c r="FY232" s="178"/>
      <c r="FZ232" s="178"/>
      <c r="GA232" s="178"/>
      <c r="GB232" s="178"/>
      <c r="GC232" s="178"/>
      <c r="GD232" s="178"/>
      <c r="GE232" s="178"/>
      <c r="GF232" s="178"/>
      <c r="GG232" s="178"/>
      <c r="GH232" s="178"/>
      <c r="GI232" s="178"/>
      <c r="GJ232" s="178"/>
      <c r="GK232" s="178"/>
      <c r="GL232" s="178"/>
      <c r="GM232" s="178"/>
      <c r="GN232" s="178"/>
      <c r="GO232" s="178"/>
      <c r="GP232" s="178"/>
      <c r="GQ232" s="178"/>
      <c r="GR232" s="178"/>
      <c r="GS232" s="178"/>
      <c r="GT232" s="178"/>
      <c r="GU232" s="178"/>
      <c r="GV232" s="178"/>
      <c r="GW232" s="178"/>
      <c r="GX232" s="178"/>
      <c r="GY232" s="178"/>
      <c r="GZ232" s="178"/>
      <c r="HA232" s="178"/>
      <c r="HB232" s="178"/>
      <c r="HC232" s="178"/>
      <c r="HD232" s="178"/>
      <c r="HE232" s="178"/>
      <c r="HF232" s="178"/>
      <c r="HG232" s="178"/>
      <c r="HH232" s="178"/>
      <c r="HI232" s="178"/>
      <c r="HJ232" s="178"/>
      <c r="HK232" s="178"/>
      <c r="HL232" s="178"/>
      <c r="HM232" s="178"/>
      <c r="HN232" s="178"/>
      <c r="HO232" s="178"/>
      <c r="HP232" s="178"/>
      <c r="HQ232" s="178"/>
      <c r="HR232" s="178"/>
      <c r="HS232" s="178"/>
      <c r="HT232" s="178"/>
      <c r="HU232" s="178"/>
      <c r="HV232" s="178"/>
      <c r="HW232" s="178"/>
      <c r="HX232" s="178"/>
      <c r="HY232" s="178"/>
      <c r="HZ232" s="178"/>
      <c r="IA232" s="178"/>
      <c r="IB232" s="178"/>
      <c r="IC232" s="178"/>
      <c r="ID232" s="178"/>
      <c r="IE232" s="178"/>
      <c r="IF232" s="178"/>
      <c r="IG232" s="178"/>
      <c r="IH232" s="178"/>
      <c r="II232" s="178"/>
      <c r="IJ232" s="178"/>
      <c r="IK232" s="178"/>
      <c r="IL232" s="178"/>
      <c r="IM232" s="178"/>
      <c r="IN232" s="178"/>
      <c r="IO232" s="178"/>
      <c r="IP232" s="178"/>
      <c r="IQ232" s="178"/>
      <c r="IR232" s="178"/>
      <c r="IS232" s="178"/>
      <c r="IT232" s="178"/>
      <c r="IU232" s="178"/>
      <c r="IV232" s="178"/>
    </row>
    <row r="233" spans="1:256" s="37" customFormat="1">
      <c r="A233" s="3"/>
      <c r="B233" s="35"/>
      <c r="C233" s="35"/>
      <c r="D233" s="35"/>
      <c r="E233" s="35"/>
      <c r="F233" s="35"/>
      <c r="G233" s="35"/>
      <c r="H233" s="35"/>
      <c r="I233" s="3"/>
      <c r="J233" s="35"/>
      <c r="K233" s="35"/>
      <c r="L233" s="35"/>
      <c r="M233" s="35"/>
      <c r="N233" s="178"/>
      <c r="O233" s="178"/>
      <c r="P233" s="178"/>
      <c r="Q233" s="178"/>
      <c r="R233" s="178"/>
      <c r="S233" s="178"/>
      <c r="T233" s="178"/>
      <c r="U233" s="178"/>
      <c r="V233" s="178"/>
      <c r="W233" s="178"/>
      <c r="X233" s="178"/>
      <c r="Y233" s="178"/>
      <c r="Z233" s="178"/>
      <c r="AA233" s="178"/>
      <c r="AB233" s="178"/>
      <c r="AC233" s="178"/>
      <c r="AD233" s="178"/>
      <c r="AE233" s="178"/>
      <c r="AF233" s="178"/>
      <c r="AG233" s="178"/>
      <c r="AH233" s="178"/>
      <c r="AI233" s="178"/>
      <c r="AJ233" s="178"/>
      <c r="AK233" s="178"/>
      <c r="AL233" s="178"/>
      <c r="AM233" s="178"/>
      <c r="AN233" s="178"/>
      <c r="AO233" s="178"/>
      <c r="AP233" s="178"/>
      <c r="AQ233" s="178"/>
      <c r="AR233" s="178"/>
      <c r="AS233" s="178"/>
      <c r="AT233" s="178"/>
      <c r="AU233" s="178"/>
      <c r="AV233" s="178"/>
      <c r="AW233" s="178"/>
      <c r="AX233" s="178"/>
      <c r="AY233" s="178"/>
      <c r="AZ233" s="178"/>
      <c r="BA233" s="178"/>
      <c r="BB233" s="178"/>
      <c r="BC233" s="178"/>
      <c r="BD233" s="178"/>
      <c r="BE233" s="178"/>
      <c r="BF233" s="178"/>
      <c r="BG233" s="178"/>
      <c r="BH233" s="178"/>
      <c r="BI233" s="178"/>
      <c r="BJ233" s="178"/>
      <c r="BK233" s="178"/>
      <c r="BL233" s="178"/>
      <c r="BM233" s="178"/>
      <c r="BN233" s="178"/>
      <c r="BO233" s="178"/>
      <c r="BP233" s="178"/>
      <c r="BQ233" s="178"/>
      <c r="BR233" s="178"/>
      <c r="BS233" s="178"/>
      <c r="BT233" s="178"/>
      <c r="BU233" s="178"/>
      <c r="BV233" s="178"/>
      <c r="BW233" s="178"/>
      <c r="BX233" s="178"/>
      <c r="BY233" s="178"/>
      <c r="BZ233" s="178"/>
      <c r="CA233" s="178"/>
      <c r="CB233" s="178"/>
      <c r="CC233" s="178"/>
      <c r="CD233" s="178"/>
      <c r="CE233" s="178"/>
      <c r="CF233" s="178"/>
      <c r="CG233" s="178"/>
      <c r="CH233" s="178"/>
      <c r="CI233" s="178"/>
      <c r="CJ233" s="178"/>
      <c r="CK233" s="178"/>
      <c r="CL233" s="178"/>
      <c r="CM233" s="178"/>
      <c r="CN233" s="178"/>
      <c r="CO233" s="178"/>
      <c r="CP233" s="178"/>
      <c r="CQ233" s="178"/>
      <c r="CR233" s="178"/>
      <c r="CS233" s="178"/>
      <c r="CT233" s="178"/>
      <c r="CU233" s="178"/>
      <c r="CV233" s="178"/>
      <c r="CW233" s="178"/>
      <c r="CX233" s="178"/>
      <c r="CY233" s="178"/>
      <c r="CZ233" s="178"/>
      <c r="DA233" s="178"/>
      <c r="DB233" s="178"/>
      <c r="DC233" s="178"/>
      <c r="DD233" s="178"/>
      <c r="DE233" s="178"/>
      <c r="DF233" s="178"/>
      <c r="DG233" s="178"/>
      <c r="DH233" s="178"/>
      <c r="DI233" s="178"/>
      <c r="DJ233" s="178"/>
      <c r="DK233" s="178"/>
      <c r="DL233" s="178"/>
      <c r="DM233" s="178"/>
      <c r="DN233" s="178"/>
      <c r="DO233" s="178"/>
      <c r="DP233" s="178"/>
      <c r="DQ233" s="178"/>
      <c r="DR233" s="178"/>
      <c r="DS233" s="178"/>
      <c r="DT233" s="178"/>
      <c r="DU233" s="178"/>
      <c r="DV233" s="178"/>
      <c r="DW233" s="178"/>
      <c r="DX233" s="178"/>
      <c r="DY233" s="178"/>
      <c r="DZ233" s="178"/>
      <c r="EA233" s="178"/>
      <c r="EB233" s="178"/>
      <c r="EC233" s="178"/>
      <c r="ED233" s="178"/>
      <c r="EE233" s="178"/>
      <c r="EF233" s="178"/>
      <c r="EG233" s="178"/>
      <c r="EH233" s="178"/>
      <c r="EI233" s="178"/>
      <c r="EJ233" s="178"/>
      <c r="EK233" s="178"/>
      <c r="EL233" s="178"/>
      <c r="EM233" s="178"/>
      <c r="EN233" s="178"/>
      <c r="EO233" s="178"/>
      <c r="EP233" s="178"/>
      <c r="EQ233" s="178"/>
      <c r="ER233" s="178"/>
      <c r="ES233" s="178"/>
      <c r="ET233" s="178"/>
      <c r="EU233" s="178"/>
      <c r="EV233" s="178"/>
      <c r="EW233" s="178"/>
      <c r="EX233" s="178"/>
      <c r="EY233" s="178"/>
      <c r="EZ233" s="178"/>
      <c r="FA233" s="178"/>
      <c r="FB233" s="178"/>
      <c r="FC233" s="178"/>
      <c r="FD233" s="178"/>
      <c r="FE233" s="178"/>
      <c r="FF233" s="178"/>
      <c r="FG233" s="178"/>
      <c r="FH233" s="178"/>
      <c r="FI233" s="178"/>
      <c r="FJ233" s="178"/>
      <c r="FK233" s="178"/>
      <c r="FL233" s="178"/>
      <c r="FM233" s="178"/>
      <c r="FN233" s="178"/>
      <c r="FO233" s="178"/>
      <c r="FP233" s="178"/>
      <c r="FQ233" s="178"/>
      <c r="FR233" s="178"/>
      <c r="FS233" s="178"/>
      <c r="FT233" s="178"/>
      <c r="FU233" s="178"/>
      <c r="FV233" s="178"/>
      <c r="FW233" s="178"/>
      <c r="FX233" s="178"/>
      <c r="FY233" s="178"/>
      <c r="FZ233" s="178"/>
      <c r="GA233" s="178"/>
      <c r="GB233" s="178"/>
      <c r="GC233" s="178"/>
      <c r="GD233" s="178"/>
      <c r="GE233" s="178"/>
      <c r="GF233" s="178"/>
      <c r="GG233" s="178"/>
      <c r="GH233" s="178"/>
      <c r="GI233" s="178"/>
      <c r="GJ233" s="178"/>
      <c r="GK233" s="178"/>
      <c r="GL233" s="178"/>
      <c r="GM233" s="178"/>
      <c r="GN233" s="178"/>
      <c r="GO233" s="178"/>
      <c r="GP233" s="178"/>
      <c r="GQ233" s="178"/>
      <c r="GR233" s="178"/>
      <c r="GS233" s="178"/>
      <c r="GT233" s="178"/>
      <c r="GU233" s="178"/>
      <c r="GV233" s="178"/>
      <c r="GW233" s="178"/>
      <c r="GX233" s="178"/>
      <c r="GY233" s="178"/>
      <c r="GZ233" s="178"/>
      <c r="HA233" s="178"/>
      <c r="HB233" s="178"/>
      <c r="HC233" s="178"/>
      <c r="HD233" s="178"/>
      <c r="HE233" s="178"/>
      <c r="HF233" s="178"/>
      <c r="HG233" s="178"/>
      <c r="HH233" s="178"/>
      <c r="HI233" s="178"/>
      <c r="HJ233" s="178"/>
      <c r="HK233" s="178"/>
      <c r="HL233" s="178"/>
      <c r="HM233" s="178"/>
      <c r="HN233" s="178"/>
      <c r="HO233" s="178"/>
      <c r="HP233" s="178"/>
      <c r="HQ233" s="178"/>
      <c r="HR233" s="178"/>
      <c r="HS233" s="178"/>
      <c r="HT233" s="178"/>
      <c r="HU233" s="178"/>
      <c r="HV233" s="178"/>
      <c r="HW233" s="178"/>
      <c r="HX233" s="178"/>
      <c r="HY233" s="178"/>
      <c r="HZ233" s="178"/>
      <c r="IA233" s="178"/>
      <c r="IB233" s="178"/>
      <c r="IC233" s="178"/>
      <c r="ID233" s="178"/>
      <c r="IE233" s="178"/>
      <c r="IF233" s="178"/>
      <c r="IG233" s="178"/>
      <c r="IH233" s="178"/>
      <c r="II233" s="178"/>
      <c r="IJ233" s="178"/>
      <c r="IK233" s="178"/>
      <c r="IL233" s="178"/>
      <c r="IM233" s="178"/>
      <c r="IN233" s="178"/>
      <c r="IO233" s="178"/>
      <c r="IP233" s="178"/>
      <c r="IQ233" s="178"/>
      <c r="IR233" s="178"/>
      <c r="IS233" s="178"/>
      <c r="IT233" s="178"/>
      <c r="IU233" s="178"/>
      <c r="IV233" s="178"/>
    </row>
    <row r="234" spans="1:256" s="37" customFormat="1">
      <c r="A234" s="3"/>
      <c r="B234" s="35"/>
      <c r="C234" s="35"/>
      <c r="D234" s="35"/>
      <c r="E234" s="35"/>
      <c r="F234" s="35"/>
      <c r="G234" s="35"/>
      <c r="H234" s="35"/>
      <c r="I234" s="3"/>
      <c r="J234" s="35"/>
      <c r="K234" s="35"/>
      <c r="L234" s="35"/>
      <c r="M234" s="35"/>
      <c r="N234" s="178"/>
      <c r="O234" s="178"/>
      <c r="P234" s="178"/>
      <c r="Q234" s="178"/>
      <c r="R234" s="178"/>
      <c r="S234" s="178"/>
      <c r="T234" s="178"/>
      <c r="U234" s="178"/>
      <c r="V234" s="178"/>
      <c r="W234" s="178"/>
      <c r="X234" s="178"/>
      <c r="Y234" s="178"/>
      <c r="Z234" s="178"/>
      <c r="AA234" s="178"/>
      <c r="AB234" s="178"/>
      <c r="AC234" s="178"/>
      <c r="AD234" s="178"/>
      <c r="AE234" s="178"/>
      <c r="AF234" s="178"/>
      <c r="AG234" s="178"/>
      <c r="AH234" s="178"/>
      <c r="AI234" s="178"/>
      <c r="AJ234" s="178"/>
      <c r="AK234" s="178"/>
      <c r="AL234" s="178"/>
      <c r="AM234" s="178"/>
      <c r="AN234" s="178"/>
      <c r="AO234" s="178"/>
      <c r="AP234" s="178"/>
      <c r="AQ234" s="178"/>
      <c r="AR234" s="178"/>
      <c r="AS234" s="178"/>
      <c r="AT234" s="178"/>
      <c r="AU234" s="178"/>
      <c r="AV234" s="178"/>
      <c r="AW234" s="178"/>
      <c r="AX234" s="178"/>
      <c r="AY234" s="178"/>
      <c r="AZ234" s="178"/>
      <c r="BA234" s="178"/>
      <c r="BB234" s="178"/>
      <c r="BC234" s="178"/>
      <c r="BD234" s="178"/>
      <c r="BE234" s="178"/>
      <c r="BF234" s="178"/>
      <c r="BG234" s="178"/>
      <c r="BH234" s="178"/>
      <c r="BI234" s="178"/>
      <c r="BJ234" s="178"/>
      <c r="BK234" s="178"/>
      <c r="BL234" s="178"/>
      <c r="BM234" s="178"/>
      <c r="BN234" s="178"/>
      <c r="BO234" s="178"/>
      <c r="BP234" s="178"/>
      <c r="BQ234" s="178"/>
      <c r="BR234" s="178"/>
      <c r="BS234" s="178"/>
      <c r="BT234" s="178"/>
      <c r="BU234" s="178"/>
      <c r="BV234" s="178"/>
      <c r="BW234" s="178"/>
      <c r="BX234" s="178"/>
      <c r="BY234" s="178"/>
      <c r="BZ234" s="178"/>
      <c r="CA234" s="178"/>
      <c r="CB234" s="178"/>
      <c r="CC234" s="178"/>
      <c r="CD234" s="178"/>
      <c r="CE234" s="178"/>
      <c r="CF234" s="178"/>
      <c r="CG234" s="178"/>
      <c r="CH234" s="178"/>
      <c r="CI234" s="178"/>
      <c r="CJ234" s="178"/>
      <c r="CK234" s="178"/>
      <c r="CL234" s="178"/>
      <c r="CM234" s="178"/>
      <c r="CN234" s="178"/>
      <c r="CO234" s="178"/>
      <c r="CP234" s="178"/>
      <c r="CQ234" s="178"/>
      <c r="CR234" s="178"/>
      <c r="CS234" s="178"/>
      <c r="CT234" s="178"/>
      <c r="CU234" s="178"/>
      <c r="CV234" s="178"/>
      <c r="CW234" s="178"/>
      <c r="CX234" s="178"/>
      <c r="CY234" s="178"/>
      <c r="CZ234" s="178"/>
      <c r="DA234" s="178"/>
      <c r="DB234" s="178"/>
      <c r="DC234" s="178"/>
      <c r="DD234" s="178"/>
      <c r="DE234" s="178"/>
      <c r="DF234" s="178"/>
      <c r="DG234" s="178"/>
      <c r="DH234" s="178"/>
      <c r="DI234" s="178"/>
      <c r="DJ234" s="178"/>
      <c r="DK234" s="178"/>
      <c r="DL234" s="178"/>
      <c r="DM234" s="178"/>
      <c r="DN234" s="178"/>
      <c r="DO234" s="178"/>
      <c r="DP234" s="178"/>
      <c r="DQ234" s="178"/>
      <c r="DR234" s="178"/>
      <c r="DS234" s="178"/>
      <c r="DT234" s="178"/>
      <c r="DU234" s="178"/>
      <c r="DV234" s="178"/>
      <c r="DW234" s="178"/>
      <c r="DX234" s="178"/>
      <c r="DY234" s="178"/>
      <c r="DZ234" s="178"/>
      <c r="EA234" s="178"/>
      <c r="EB234" s="178"/>
      <c r="EC234" s="178"/>
      <c r="ED234" s="178"/>
      <c r="EE234" s="178"/>
      <c r="EF234" s="178"/>
      <c r="EG234" s="178"/>
      <c r="EH234" s="178"/>
      <c r="EI234" s="178"/>
      <c r="EJ234" s="178"/>
      <c r="EK234" s="178"/>
      <c r="EL234" s="178"/>
      <c r="EM234" s="178"/>
      <c r="EN234" s="178"/>
      <c r="EO234" s="178"/>
      <c r="EP234" s="178"/>
      <c r="EQ234" s="178"/>
      <c r="ER234" s="178"/>
      <c r="ES234" s="178"/>
      <c r="ET234" s="178"/>
      <c r="EU234" s="178"/>
      <c r="EV234" s="178"/>
      <c r="EW234" s="178"/>
      <c r="EX234" s="178"/>
      <c r="EY234" s="178"/>
      <c r="EZ234" s="178"/>
      <c r="FA234" s="178"/>
      <c r="FB234" s="178"/>
      <c r="FC234" s="178"/>
      <c r="FD234" s="178"/>
      <c r="FE234" s="178"/>
      <c r="FF234" s="178"/>
      <c r="FG234" s="178"/>
      <c r="FH234" s="178"/>
      <c r="FI234" s="178"/>
      <c r="FJ234" s="178"/>
      <c r="FK234" s="178"/>
      <c r="FL234" s="178"/>
      <c r="FM234" s="178"/>
      <c r="FN234" s="178"/>
      <c r="FO234" s="178"/>
      <c r="FP234" s="178"/>
      <c r="FQ234" s="178"/>
      <c r="FR234" s="178"/>
      <c r="FS234" s="178"/>
      <c r="FT234" s="178"/>
      <c r="FU234" s="178"/>
      <c r="FV234" s="178"/>
      <c r="FW234" s="178"/>
      <c r="FX234" s="178"/>
      <c r="FY234" s="178"/>
      <c r="FZ234" s="178"/>
      <c r="GA234" s="178"/>
      <c r="GB234" s="178"/>
      <c r="GC234" s="178"/>
      <c r="GD234" s="178"/>
      <c r="GE234" s="178"/>
      <c r="GF234" s="178"/>
      <c r="GG234" s="178"/>
      <c r="GH234" s="178"/>
      <c r="GI234" s="178"/>
      <c r="GJ234" s="178"/>
      <c r="GK234" s="178"/>
      <c r="GL234" s="178"/>
      <c r="GM234" s="178"/>
      <c r="GN234" s="178"/>
      <c r="GO234" s="178"/>
      <c r="GP234" s="178"/>
      <c r="GQ234" s="178"/>
      <c r="GR234" s="178"/>
      <c r="GS234" s="178"/>
      <c r="GT234" s="178"/>
      <c r="GU234" s="178"/>
      <c r="GV234" s="178"/>
      <c r="GW234" s="178"/>
      <c r="GX234" s="178"/>
      <c r="GY234" s="178"/>
      <c r="GZ234" s="178"/>
      <c r="HA234" s="178"/>
      <c r="HB234" s="178"/>
      <c r="HC234" s="178"/>
      <c r="HD234" s="178"/>
      <c r="HE234" s="178"/>
      <c r="HF234" s="178"/>
      <c r="HG234" s="178"/>
      <c r="HH234" s="178"/>
      <c r="HI234" s="178"/>
      <c r="HJ234" s="178"/>
      <c r="HK234" s="178"/>
      <c r="HL234" s="178"/>
      <c r="HM234" s="178"/>
      <c r="HN234" s="178"/>
      <c r="HO234" s="178"/>
      <c r="HP234" s="178"/>
      <c r="HQ234" s="178"/>
      <c r="HR234" s="178"/>
      <c r="HS234" s="178"/>
      <c r="HT234" s="178"/>
      <c r="HU234" s="178"/>
      <c r="HV234" s="178"/>
      <c r="HW234" s="178"/>
      <c r="HX234" s="178"/>
      <c r="HY234" s="178"/>
      <c r="HZ234" s="178"/>
      <c r="IA234" s="178"/>
      <c r="IB234" s="178"/>
      <c r="IC234" s="178"/>
      <c r="ID234" s="178"/>
      <c r="IE234" s="178"/>
      <c r="IF234" s="178"/>
      <c r="IG234" s="178"/>
      <c r="IH234" s="178"/>
      <c r="II234" s="178"/>
      <c r="IJ234" s="178"/>
      <c r="IK234" s="178"/>
      <c r="IL234" s="178"/>
      <c r="IM234" s="178"/>
      <c r="IN234" s="178"/>
      <c r="IO234" s="178"/>
      <c r="IP234" s="178"/>
      <c r="IQ234" s="178"/>
      <c r="IR234" s="178"/>
      <c r="IS234" s="178"/>
      <c r="IT234" s="178"/>
      <c r="IU234" s="178"/>
      <c r="IV234" s="178"/>
    </row>
    <row r="235" spans="1:256" s="37" customFormat="1">
      <c r="A235" s="3"/>
      <c r="B235" s="35"/>
      <c r="C235" s="35"/>
      <c r="D235" s="35"/>
      <c r="E235" s="35"/>
      <c r="F235" s="35"/>
      <c r="G235" s="35"/>
      <c r="H235" s="35"/>
      <c r="I235" s="3"/>
      <c r="J235" s="35"/>
      <c r="K235" s="35"/>
      <c r="L235" s="35"/>
      <c r="M235" s="35"/>
      <c r="N235" s="178"/>
      <c r="O235" s="178"/>
      <c r="P235" s="178"/>
      <c r="Q235" s="178"/>
      <c r="R235" s="178"/>
      <c r="S235" s="178"/>
      <c r="T235" s="178"/>
      <c r="U235" s="178"/>
      <c r="V235" s="178"/>
      <c r="W235" s="178"/>
      <c r="X235" s="178"/>
      <c r="Y235" s="178"/>
      <c r="Z235" s="178"/>
      <c r="AA235" s="178"/>
      <c r="AB235" s="178"/>
      <c r="AC235" s="178"/>
      <c r="AD235" s="178"/>
      <c r="AE235" s="178"/>
      <c r="AF235" s="178"/>
      <c r="AG235" s="178"/>
      <c r="AH235" s="178"/>
      <c r="AI235" s="178"/>
      <c r="AJ235" s="178"/>
      <c r="AK235" s="178"/>
      <c r="AL235" s="178"/>
      <c r="AM235" s="178"/>
      <c r="AN235" s="178"/>
      <c r="AO235" s="178"/>
      <c r="AP235" s="178"/>
      <c r="AQ235" s="178"/>
      <c r="AR235" s="178"/>
      <c r="AS235" s="178"/>
      <c r="AT235" s="178"/>
      <c r="AU235" s="178"/>
      <c r="AV235" s="178"/>
      <c r="AW235" s="178"/>
      <c r="AX235" s="178"/>
      <c r="AY235" s="178"/>
      <c r="AZ235" s="178"/>
      <c r="BA235" s="178"/>
      <c r="BB235" s="178"/>
      <c r="BC235" s="178"/>
      <c r="BD235" s="178"/>
      <c r="BE235" s="178"/>
      <c r="BF235" s="178"/>
      <c r="BG235" s="178"/>
      <c r="BH235" s="178"/>
      <c r="BI235" s="178"/>
      <c r="BJ235" s="178"/>
      <c r="BK235" s="178"/>
      <c r="BL235" s="178"/>
      <c r="BM235" s="178"/>
      <c r="BN235" s="178"/>
      <c r="BO235" s="178"/>
      <c r="BP235" s="178"/>
      <c r="BQ235" s="178"/>
      <c r="BR235" s="178"/>
      <c r="BS235" s="178"/>
      <c r="BT235" s="178"/>
      <c r="BU235" s="178"/>
      <c r="BV235" s="178"/>
      <c r="BW235" s="178"/>
      <c r="BX235" s="178"/>
      <c r="BY235" s="178"/>
      <c r="BZ235" s="178"/>
      <c r="CA235" s="178"/>
      <c r="CB235" s="178"/>
      <c r="CC235" s="178"/>
      <c r="CD235" s="178"/>
      <c r="CE235" s="178"/>
      <c r="CF235" s="178"/>
      <c r="CG235" s="178"/>
      <c r="CH235" s="178"/>
      <c r="CI235" s="178"/>
      <c r="CJ235" s="178"/>
      <c r="CK235" s="178"/>
      <c r="CL235" s="178"/>
      <c r="CM235" s="178"/>
      <c r="CN235" s="178"/>
      <c r="CO235" s="178"/>
      <c r="CP235" s="178"/>
      <c r="CQ235" s="178"/>
      <c r="CR235" s="178"/>
      <c r="CS235" s="178"/>
      <c r="CT235" s="178"/>
      <c r="CU235" s="178"/>
      <c r="CV235" s="178"/>
      <c r="CW235" s="178"/>
      <c r="CX235" s="178"/>
      <c r="CY235" s="178"/>
      <c r="CZ235" s="178"/>
      <c r="DA235" s="178"/>
      <c r="DB235" s="178"/>
      <c r="DC235" s="178"/>
      <c r="DD235" s="178"/>
      <c r="DE235" s="178"/>
      <c r="DF235" s="178"/>
      <c r="DG235" s="178"/>
      <c r="DH235" s="178"/>
      <c r="DI235" s="178"/>
      <c r="DJ235" s="178"/>
      <c r="DK235" s="178"/>
      <c r="DL235" s="178"/>
      <c r="DM235" s="178"/>
      <c r="DN235" s="178"/>
      <c r="DO235" s="178"/>
      <c r="DP235" s="178"/>
      <c r="DQ235" s="178"/>
      <c r="DR235" s="178"/>
      <c r="DS235" s="178"/>
      <c r="DT235" s="178"/>
      <c r="DU235" s="178"/>
      <c r="DV235" s="178"/>
      <c r="DW235" s="178"/>
      <c r="DX235" s="178"/>
      <c r="DY235" s="178"/>
      <c r="DZ235" s="178"/>
      <c r="EA235" s="178"/>
      <c r="EB235" s="178"/>
      <c r="EC235" s="178"/>
      <c r="ED235" s="178"/>
      <c r="EE235" s="178"/>
      <c r="EF235" s="178"/>
      <c r="EG235" s="178"/>
      <c r="EH235" s="178"/>
      <c r="EI235" s="178"/>
      <c r="EJ235" s="178"/>
      <c r="EK235" s="178"/>
      <c r="EL235" s="178"/>
      <c r="EM235" s="178"/>
      <c r="EN235" s="178"/>
      <c r="EO235" s="178"/>
      <c r="EP235" s="178"/>
      <c r="EQ235" s="178"/>
      <c r="ER235" s="178"/>
      <c r="ES235" s="178"/>
      <c r="ET235" s="178"/>
      <c r="EU235" s="178"/>
      <c r="EV235" s="178"/>
      <c r="EW235" s="178"/>
      <c r="EX235" s="178"/>
      <c r="EY235" s="178"/>
      <c r="EZ235" s="178"/>
      <c r="FA235" s="178"/>
      <c r="FB235" s="178"/>
      <c r="FC235" s="178"/>
      <c r="FD235" s="178"/>
      <c r="FE235" s="178"/>
      <c r="FF235" s="178"/>
      <c r="FG235" s="178"/>
      <c r="FH235" s="178"/>
      <c r="FI235" s="178"/>
      <c r="FJ235" s="178"/>
      <c r="FK235" s="178"/>
      <c r="FL235" s="178"/>
      <c r="FM235" s="178"/>
      <c r="FN235" s="178"/>
      <c r="FO235" s="178"/>
      <c r="FP235" s="178"/>
      <c r="FQ235" s="178"/>
      <c r="FR235" s="178"/>
      <c r="FS235" s="178"/>
      <c r="FT235" s="178"/>
      <c r="FU235" s="178"/>
      <c r="FV235" s="178"/>
      <c r="FW235" s="178"/>
      <c r="FX235" s="178"/>
      <c r="FY235" s="178"/>
      <c r="FZ235" s="178"/>
      <c r="GA235" s="178"/>
      <c r="GB235" s="178"/>
      <c r="GC235" s="178"/>
      <c r="GD235" s="178"/>
      <c r="GE235" s="178"/>
      <c r="GF235" s="178"/>
      <c r="GG235" s="178"/>
      <c r="GH235" s="178"/>
      <c r="GI235" s="178"/>
      <c r="GJ235" s="178"/>
      <c r="GK235" s="178"/>
      <c r="GL235" s="178"/>
      <c r="GM235" s="178"/>
      <c r="GN235" s="178"/>
      <c r="GO235" s="178"/>
      <c r="GP235" s="178"/>
      <c r="GQ235" s="178"/>
      <c r="GR235" s="178"/>
      <c r="GS235" s="178"/>
      <c r="GT235" s="178"/>
      <c r="GU235" s="178"/>
      <c r="GV235" s="178"/>
      <c r="GW235" s="178"/>
      <c r="GX235" s="178"/>
      <c r="GY235" s="178"/>
      <c r="GZ235" s="178"/>
      <c r="HA235" s="178"/>
      <c r="HB235" s="178"/>
      <c r="HC235" s="178"/>
      <c r="HD235" s="178"/>
      <c r="HE235" s="178"/>
      <c r="HF235" s="178"/>
      <c r="HG235" s="178"/>
      <c r="HH235" s="178"/>
      <c r="HI235" s="178"/>
      <c r="HJ235" s="178"/>
      <c r="HK235" s="178"/>
      <c r="HL235" s="178"/>
      <c r="HM235" s="178"/>
      <c r="HN235" s="178"/>
      <c r="HO235" s="178"/>
      <c r="HP235" s="178"/>
      <c r="HQ235" s="178"/>
      <c r="HR235" s="178"/>
      <c r="HS235" s="178"/>
      <c r="HT235" s="178"/>
      <c r="HU235" s="178"/>
      <c r="HV235" s="178"/>
      <c r="HW235" s="178"/>
      <c r="HX235" s="178"/>
      <c r="HY235" s="178"/>
      <c r="HZ235" s="178"/>
      <c r="IA235" s="178"/>
      <c r="IB235" s="178"/>
      <c r="IC235" s="178"/>
      <c r="ID235" s="178"/>
      <c r="IE235" s="178"/>
      <c r="IF235" s="178"/>
      <c r="IG235" s="178"/>
      <c r="IH235" s="178"/>
      <c r="II235" s="178"/>
      <c r="IJ235" s="178"/>
      <c r="IK235" s="178"/>
      <c r="IL235" s="178"/>
      <c r="IM235" s="178"/>
      <c r="IN235" s="178"/>
      <c r="IO235" s="178"/>
      <c r="IP235" s="178"/>
      <c r="IQ235" s="178"/>
      <c r="IR235" s="178"/>
      <c r="IS235" s="178"/>
      <c r="IT235" s="178"/>
      <c r="IU235" s="178"/>
      <c r="IV235" s="178"/>
    </row>
    <row r="236" spans="1:256" s="37" customFormat="1">
      <c r="A236" s="3"/>
      <c r="B236" s="35"/>
      <c r="C236" s="35"/>
      <c r="D236" s="35"/>
      <c r="E236" s="35"/>
      <c r="F236" s="35"/>
      <c r="G236" s="35"/>
      <c r="H236" s="35"/>
      <c r="I236" s="3"/>
      <c r="J236" s="35"/>
      <c r="K236" s="35"/>
      <c r="L236" s="35"/>
      <c r="M236" s="35"/>
      <c r="N236" s="178"/>
      <c r="O236" s="178"/>
      <c r="P236" s="178"/>
      <c r="Q236" s="178"/>
      <c r="R236" s="178"/>
      <c r="S236" s="178"/>
      <c r="T236" s="178"/>
      <c r="U236" s="178"/>
      <c r="V236" s="178"/>
      <c r="W236" s="178"/>
      <c r="X236" s="178"/>
      <c r="Y236" s="178"/>
      <c r="Z236" s="178"/>
      <c r="AA236" s="178"/>
      <c r="AB236" s="178"/>
      <c r="AC236" s="178"/>
      <c r="AD236" s="178"/>
      <c r="AE236" s="178"/>
      <c r="AF236" s="178"/>
      <c r="AG236" s="178"/>
      <c r="AH236" s="178"/>
      <c r="AI236" s="178"/>
      <c r="AJ236" s="178"/>
      <c r="AK236" s="178"/>
      <c r="AL236" s="178"/>
      <c r="AM236" s="178"/>
      <c r="AN236" s="178"/>
      <c r="AO236" s="178"/>
      <c r="AP236" s="178"/>
      <c r="AQ236" s="178"/>
      <c r="AR236" s="178"/>
      <c r="AS236" s="178"/>
      <c r="AT236" s="178"/>
      <c r="AU236" s="178"/>
      <c r="AV236" s="178"/>
      <c r="AW236" s="178"/>
      <c r="AX236" s="178"/>
      <c r="AY236" s="178"/>
      <c r="AZ236" s="178"/>
      <c r="BA236" s="178"/>
      <c r="BB236" s="178"/>
      <c r="BC236" s="178"/>
      <c r="BD236" s="178"/>
      <c r="BE236" s="178"/>
      <c r="BF236" s="178"/>
      <c r="BG236" s="178"/>
      <c r="BH236" s="178"/>
      <c r="BI236" s="178"/>
      <c r="BJ236" s="178"/>
      <c r="BK236" s="178"/>
      <c r="BL236" s="178"/>
      <c r="BM236" s="178"/>
      <c r="BN236" s="178"/>
      <c r="BO236" s="178"/>
      <c r="BP236" s="178"/>
      <c r="BQ236" s="178"/>
      <c r="BR236" s="178"/>
      <c r="BS236" s="178"/>
      <c r="BT236" s="178"/>
      <c r="BU236" s="178"/>
      <c r="BV236" s="178"/>
      <c r="BW236" s="178"/>
      <c r="BX236" s="178"/>
      <c r="BY236" s="178"/>
      <c r="BZ236" s="178"/>
      <c r="CA236" s="178"/>
      <c r="CB236" s="178"/>
      <c r="CC236" s="178"/>
      <c r="CD236" s="178"/>
      <c r="CE236" s="178"/>
      <c r="CF236" s="178"/>
      <c r="CG236" s="178"/>
      <c r="CH236" s="178"/>
      <c r="CI236" s="178"/>
      <c r="CJ236" s="178"/>
      <c r="CK236" s="178"/>
      <c r="CL236" s="178"/>
      <c r="CM236" s="178"/>
      <c r="CN236" s="178"/>
      <c r="CO236" s="178"/>
      <c r="CP236" s="178"/>
      <c r="CQ236" s="178"/>
      <c r="CR236" s="178"/>
      <c r="CS236" s="178"/>
      <c r="CT236" s="178"/>
      <c r="CU236" s="178"/>
      <c r="CV236" s="178"/>
      <c r="CW236" s="178"/>
      <c r="CX236" s="178"/>
      <c r="CY236" s="178"/>
      <c r="CZ236" s="178"/>
      <c r="DA236" s="178"/>
      <c r="DB236" s="178"/>
      <c r="DC236" s="178"/>
      <c r="DD236" s="178"/>
      <c r="DE236" s="178"/>
      <c r="DF236" s="178"/>
      <c r="DG236" s="178"/>
      <c r="DH236" s="178"/>
      <c r="DI236" s="178"/>
      <c r="DJ236" s="178"/>
      <c r="DK236" s="178"/>
      <c r="DL236" s="178"/>
      <c r="DM236" s="178"/>
      <c r="DN236" s="178"/>
      <c r="DO236" s="178"/>
      <c r="DP236" s="178"/>
      <c r="DQ236" s="178"/>
      <c r="DR236" s="178"/>
      <c r="DS236" s="178"/>
      <c r="DT236" s="178"/>
      <c r="DU236" s="178"/>
      <c r="DV236" s="178"/>
      <c r="DW236" s="178"/>
      <c r="DX236" s="178"/>
      <c r="DY236" s="178"/>
      <c r="DZ236" s="178"/>
      <c r="EA236" s="178"/>
      <c r="EB236" s="178"/>
      <c r="EC236" s="178"/>
      <c r="ED236" s="178"/>
      <c r="EE236" s="178"/>
      <c r="EF236" s="178"/>
      <c r="EG236" s="178"/>
      <c r="EH236" s="178"/>
      <c r="EI236" s="178"/>
      <c r="EJ236" s="178"/>
      <c r="EK236" s="178"/>
      <c r="EL236" s="178"/>
      <c r="EM236" s="178"/>
      <c r="EN236" s="178"/>
      <c r="EO236" s="178"/>
      <c r="EP236" s="178"/>
      <c r="EQ236" s="178"/>
      <c r="ER236" s="178"/>
      <c r="ES236" s="178"/>
      <c r="ET236" s="178"/>
      <c r="EU236" s="178"/>
      <c r="EV236" s="178"/>
      <c r="EW236" s="178"/>
      <c r="EX236" s="178"/>
      <c r="EY236" s="178"/>
      <c r="EZ236" s="178"/>
      <c r="FA236" s="178"/>
      <c r="FB236" s="178"/>
      <c r="FC236" s="178"/>
      <c r="FD236" s="178"/>
      <c r="FE236" s="178"/>
      <c r="FF236" s="178"/>
      <c r="FG236" s="178"/>
      <c r="FH236" s="178"/>
      <c r="FI236" s="178"/>
      <c r="FJ236" s="178"/>
      <c r="FK236" s="178"/>
      <c r="FL236" s="178"/>
      <c r="FM236" s="178"/>
      <c r="FN236" s="178"/>
      <c r="FO236" s="178"/>
      <c r="FP236" s="178"/>
      <c r="FQ236" s="178"/>
      <c r="FR236" s="178"/>
      <c r="FS236" s="178"/>
      <c r="FT236" s="178"/>
      <c r="FU236" s="178"/>
      <c r="FV236" s="178"/>
      <c r="FW236" s="178"/>
      <c r="FX236" s="178"/>
      <c r="FY236" s="178"/>
      <c r="FZ236" s="178"/>
      <c r="GA236" s="178"/>
      <c r="GB236" s="178"/>
      <c r="GC236" s="178"/>
      <c r="GD236" s="178"/>
      <c r="GE236" s="178"/>
      <c r="GF236" s="178"/>
      <c r="GG236" s="178"/>
      <c r="GH236" s="178"/>
      <c r="GI236" s="178"/>
      <c r="GJ236" s="178"/>
      <c r="GK236" s="178"/>
      <c r="GL236" s="178"/>
      <c r="GM236" s="178"/>
      <c r="GN236" s="178"/>
      <c r="GO236" s="178"/>
      <c r="GP236" s="178"/>
      <c r="GQ236" s="178"/>
      <c r="GR236" s="178"/>
      <c r="GS236" s="178"/>
      <c r="GT236" s="178"/>
      <c r="GU236" s="178"/>
      <c r="GV236" s="178"/>
      <c r="GW236" s="178"/>
      <c r="GX236" s="178"/>
      <c r="GY236" s="178"/>
      <c r="GZ236" s="178"/>
      <c r="HA236" s="178"/>
      <c r="HB236" s="178"/>
      <c r="HC236" s="178"/>
      <c r="HD236" s="178"/>
      <c r="HE236" s="178"/>
      <c r="HF236" s="178"/>
      <c r="HG236" s="178"/>
      <c r="HH236" s="178"/>
      <c r="HI236" s="178"/>
      <c r="HJ236" s="178"/>
      <c r="HK236" s="178"/>
      <c r="HL236" s="178"/>
      <c r="HM236" s="178"/>
      <c r="HN236" s="178"/>
      <c r="HO236" s="178"/>
      <c r="HP236" s="178"/>
      <c r="HQ236" s="178"/>
      <c r="HR236" s="178"/>
      <c r="HS236" s="178"/>
      <c r="HT236" s="178"/>
      <c r="HU236" s="178"/>
      <c r="HV236" s="178"/>
      <c r="HW236" s="178"/>
      <c r="HX236" s="178"/>
      <c r="HY236" s="178"/>
      <c r="HZ236" s="178"/>
      <c r="IA236" s="178"/>
      <c r="IB236" s="178"/>
      <c r="IC236" s="178"/>
      <c r="ID236" s="178"/>
      <c r="IE236" s="178"/>
      <c r="IF236" s="178"/>
      <c r="IG236" s="178"/>
      <c r="IH236" s="178"/>
      <c r="II236" s="178"/>
      <c r="IJ236" s="178"/>
      <c r="IK236" s="178"/>
      <c r="IL236" s="178"/>
      <c r="IM236" s="178"/>
      <c r="IN236" s="178"/>
      <c r="IO236" s="178"/>
      <c r="IP236" s="178"/>
      <c r="IQ236" s="178"/>
      <c r="IR236" s="178"/>
      <c r="IS236" s="178"/>
      <c r="IT236" s="178"/>
      <c r="IU236" s="178"/>
      <c r="IV236" s="178"/>
    </row>
    <row r="237" spans="1:256" s="37" customFormat="1">
      <c r="A237" s="3"/>
      <c r="B237" s="35"/>
      <c r="C237" s="35"/>
      <c r="D237" s="35"/>
      <c r="E237" s="35"/>
      <c r="F237" s="35"/>
      <c r="G237" s="35"/>
      <c r="H237" s="35"/>
      <c r="I237" s="3"/>
      <c r="J237" s="35"/>
      <c r="K237" s="35"/>
      <c r="L237" s="35"/>
      <c r="M237" s="35"/>
      <c r="N237" s="178"/>
      <c r="O237" s="178"/>
      <c r="P237" s="178"/>
      <c r="Q237" s="178"/>
      <c r="R237" s="178"/>
      <c r="S237" s="178"/>
      <c r="T237" s="178"/>
      <c r="U237" s="178"/>
      <c r="V237" s="178"/>
      <c r="W237" s="178"/>
      <c r="X237" s="178"/>
      <c r="Y237" s="178"/>
      <c r="Z237" s="178"/>
      <c r="AA237" s="178"/>
      <c r="AB237" s="178"/>
      <c r="AC237" s="178"/>
      <c r="AD237" s="178"/>
      <c r="AE237" s="178"/>
      <c r="AF237" s="178"/>
      <c r="AG237" s="178"/>
      <c r="AH237" s="178"/>
      <c r="AI237" s="178"/>
      <c r="AJ237" s="178"/>
      <c r="AK237" s="178"/>
      <c r="AL237" s="178"/>
      <c r="AM237" s="178"/>
      <c r="AN237" s="178"/>
      <c r="AO237" s="178"/>
      <c r="AP237" s="178"/>
      <c r="AQ237" s="178"/>
      <c r="AR237" s="178"/>
      <c r="AS237" s="178"/>
      <c r="AT237" s="178"/>
      <c r="AU237" s="178"/>
      <c r="AV237" s="178"/>
      <c r="AW237" s="178"/>
      <c r="AX237" s="178"/>
      <c r="AY237" s="178"/>
      <c r="AZ237" s="178"/>
      <c r="BA237" s="178"/>
      <c r="BB237" s="178"/>
      <c r="BC237" s="178"/>
      <c r="BD237" s="178"/>
      <c r="BE237" s="178"/>
      <c r="BF237" s="178"/>
      <c r="BG237" s="178"/>
      <c r="BH237" s="178"/>
      <c r="BI237" s="178"/>
      <c r="BJ237" s="178"/>
      <c r="BK237" s="178"/>
      <c r="BL237" s="178"/>
      <c r="BM237" s="178"/>
      <c r="BN237" s="178"/>
      <c r="BO237" s="178"/>
      <c r="BP237" s="178"/>
      <c r="BQ237" s="178"/>
      <c r="BR237" s="178"/>
      <c r="BS237" s="178"/>
      <c r="BT237" s="178"/>
      <c r="BU237" s="178"/>
      <c r="BV237" s="178"/>
      <c r="BW237" s="178"/>
      <c r="BX237" s="178"/>
      <c r="BY237" s="178"/>
      <c r="BZ237" s="178"/>
      <c r="CA237" s="178"/>
      <c r="CB237" s="178"/>
      <c r="CC237" s="178"/>
      <c r="CD237" s="178"/>
      <c r="CE237" s="178"/>
      <c r="CF237" s="178"/>
      <c r="CG237" s="178"/>
      <c r="CH237" s="178"/>
      <c r="CI237" s="178"/>
      <c r="CJ237" s="178"/>
      <c r="CK237" s="178"/>
      <c r="CL237" s="178"/>
      <c r="CM237" s="178"/>
      <c r="CN237" s="178"/>
      <c r="CO237" s="178"/>
      <c r="CP237" s="178"/>
      <c r="CQ237" s="178"/>
      <c r="CR237" s="178"/>
      <c r="CS237" s="178"/>
      <c r="CT237" s="178"/>
      <c r="CU237" s="178"/>
      <c r="CV237" s="178"/>
      <c r="CW237" s="178"/>
      <c r="CX237" s="178"/>
      <c r="CY237" s="178"/>
      <c r="CZ237" s="178"/>
      <c r="DA237" s="178"/>
      <c r="DB237" s="178"/>
      <c r="DC237" s="178"/>
      <c r="DD237" s="178"/>
      <c r="DE237" s="178"/>
      <c r="DF237" s="178"/>
      <c r="DG237" s="178"/>
      <c r="DH237" s="178"/>
      <c r="DI237" s="178"/>
      <c r="DJ237" s="178"/>
      <c r="DK237" s="178"/>
      <c r="DL237" s="178"/>
      <c r="DM237" s="178"/>
      <c r="DN237" s="178"/>
      <c r="DO237" s="178"/>
      <c r="DP237" s="178"/>
      <c r="DQ237" s="178"/>
      <c r="DR237" s="178"/>
      <c r="DS237" s="178"/>
      <c r="DT237" s="178"/>
      <c r="DU237" s="178"/>
      <c r="DV237" s="178"/>
      <c r="DW237" s="178"/>
      <c r="DX237" s="178"/>
      <c r="DY237" s="178"/>
      <c r="DZ237" s="178"/>
      <c r="EA237" s="178"/>
      <c r="EB237" s="178"/>
      <c r="EC237" s="178"/>
      <c r="ED237" s="178"/>
      <c r="EE237" s="178"/>
      <c r="EF237" s="178"/>
      <c r="EG237" s="178"/>
      <c r="EH237" s="178"/>
      <c r="EI237" s="178"/>
      <c r="EJ237" s="178"/>
      <c r="EK237" s="178"/>
      <c r="EL237" s="178"/>
      <c r="EM237" s="178"/>
      <c r="EN237" s="178"/>
      <c r="EO237" s="178"/>
      <c r="EP237" s="178"/>
      <c r="EQ237" s="178"/>
      <c r="ER237" s="178"/>
      <c r="ES237" s="178"/>
      <c r="ET237" s="178"/>
      <c r="EU237" s="178"/>
      <c r="EV237" s="178"/>
      <c r="EW237" s="178"/>
      <c r="EX237" s="178"/>
      <c r="EY237" s="178"/>
      <c r="EZ237" s="178"/>
      <c r="FA237" s="178"/>
      <c r="FB237" s="178"/>
      <c r="FC237" s="178"/>
      <c r="FD237" s="178"/>
      <c r="FE237" s="178"/>
      <c r="FF237" s="178"/>
      <c r="FG237" s="178"/>
      <c r="FH237" s="178"/>
      <c r="FI237" s="178"/>
      <c r="FJ237" s="178"/>
      <c r="FK237" s="178"/>
      <c r="FL237" s="178"/>
      <c r="FM237" s="178"/>
      <c r="FN237" s="178"/>
      <c r="FO237" s="178"/>
      <c r="FP237" s="178"/>
      <c r="FQ237" s="178"/>
      <c r="FR237" s="178"/>
      <c r="FS237" s="178"/>
      <c r="FT237" s="178"/>
      <c r="FU237" s="178"/>
      <c r="FV237" s="178"/>
      <c r="FW237" s="178"/>
      <c r="FX237" s="178"/>
      <c r="FY237" s="178"/>
      <c r="FZ237" s="178"/>
      <c r="GA237" s="178"/>
      <c r="GB237" s="178"/>
      <c r="GC237" s="178"/>
      <c r="GD237" s="178"/>
      <c r="GE237" s="178"/>
      <c r="GF237" s="178"/>
      <c r="GG237" s="178"/>
      <c r="GH237" s="178"/>
      <c r="GI237" s="178"/>
      <c r="GJ237" s="178"/>
      <c r="GK237" s="178"/>
      <c r="GL237" s="178"/>
      <c r="GM237" s="178"/>
      <c r="GN237" s="178"/>
      <c r="GO237" s="178"/>
      <c r="GP237" s="178"/>
      <c r="GQ237" s="178"/>
      <c r="GR237" s="178"/>
      <c r="GS237" s="178"/>
      <c r="GT237" s="178"/>
      <c r="GU237" s="178"/>
      <c r="GV237" s="178"/>
      <c r="GW237" s="178"/>
      <c r="GX237" s="178"/>
      <c r="GY237" s="178"/>
      <c r="GZ237" s="178"/>
      <c r="HA237" s="178"/>
      <c r="HB237" s="178"/>
      <c r="HC237" s="178"/>
      <c r="HD237" s="178"/>
      <c r="HE237" s="178"/>
      <c r="HF237" s="178"/>
      <c r="HG237" s="178"/>
      <c r="HH237" s="178"/>
      <c r="HI237" s="178"/>
      <c r="HJ237" s="178"/>
      <c r="HK237" s="178"/>
      <c r="HL237" s="178"/>
      <c r="HM237" s="178"/>
      <c r="HN237" s="178"/>
      <c r="HO237" s="178"/>
      <c r="HP237" s="178"/>
      <c r="HQ237" s="178"/>
      <c r="HR237" s="178"/>
      <c r="HS237" s="178"/>
      <c r="HT237" s="178"/>
      <c r="HU237" s="178"/>
      <c r="HV237" s="178"/>
      <c r="HW237" s="178"/>
      <c r="HX237" s="178"/>
      <c r="HY237" s="178"/>
      <c r="HZ237" s="178"/>
      <c r="IA237" s="178"/>
      <c r="IB237" s="178"/>
      <c r="IC237" s="178"/>
      <c r="ID237" s="178"/>
      <c r="IE237" s="178"/>
      <c r="IF237" s="178"/>
      <c r="IG237" s="178"/>
      <c r="IH237" s="178"/>
      <c r="II237" s="178"/>
      <c r="IJ237" s="178"/>
      <c r="IK237" s="178"/>
      <c r="IL237" s="178"/>
      <c r="IM237" s="178"/>
      <c r="IN237" s="178"/>
      <c r="IO237" s="178"/>
      <c r="IP237" s="178"/>
      <c r="IQ237" s="178"/>
      <c r="IR237" s="178"/>
      <c r="IS237" s="178"/>
      <c r="IT237" s="178"/>
      <c r="IU237" s="178"/>
      <c r="IV237" s="178"/>
    </row>
    <row r="238" spans="1:256" s="37" customFormat="1">
      <c r="A238" s="3"/>
      <c r="B238" s="35"/>
      <c r="C238" s="35"/>
      <c r="D238" s="35"/>
      <c r="E238" s="35"/>
      <c r="F238" s="35"/>
      <c r="G238" s="35"/>
      <c r="H238" s="35"/>
      <c r="I238" s="3"/>
      <c r="J238" s="35"/>
      <c r="K238" s="35"/>
      <c r="L238" s="35"/>
      <c r="M238" s="35"/>
    </row>
    <row r="239" spans="1:256" s="37" customFormat="1">
      <c r="A239" s="3"/>
      <c r="B239" s="35"/>
      <c r="C239" s="35"/>
      <c r="D239" s="35"/>
      <c r="E239" s="35"/>
      <c r="F239" s="35"/>
      <c r="G239" s="35"/>
      <c r="H239" s="35"/>
      <c r="I239" s="3"/>
      <c r="J239" s="35"/>
      <c r="K239" s="35"/>
      <c r="L239" s="35"/>
      <c r="M239" s="35"/>
    </row>
    <row r="240" spans="1:256" s="37" customFormat="1">
      <c r="A240" s="3"/>
      <c r="B240" s="35"/>
      <c r="C240" s="35"/>
      <c r="D240" s="35"/>
      <c r="E240" s="35"/>
      <c r="F240" s="35"/>
      <c r="G240" s="35"/>
      <c r="H240" s="35"/>
      <c r="I240" s="3"/>
      <c r="J240" s="35"/>
      <c r="K240" s="35"/>
      <c r="L240" s="35"/>
      <c r="M240" s="35"/>
    </row>
    <row r="241" spans="1:13" s="37" customFormat="1">
      <c r="A241" s="3"/>
      <c r="B241" s="35"/>
      <c r="C241" s="35"/>
      <c r="D241" s="35"/>
      <c r="E241" s="35"/>
      <c r="F241" s="35"/>
      <c r="G241" s="35"/>
      <c r="H241" s="35"/>
      <c r="I241" s="3"/>
      <c r="J241" s="35"/>
      <c r="K241" s="35"/>
      <c r="L241" s="35"/>
      <c r="M241" s="35"/>
    </row>
    <row r="242" spans="1:13" s="37" customFormat="1">
      <c r="A242" s="3"/>
      <c r="B242" s="35"/>
      <c r="C242" s="35"/>
      <c r="D242" s="35"/>
      <c r="E242" s="35"/>
      <c r="F242" s="35"/>
      <c r="G242" s="35"/>
      <c r="H242" s="35"/>
      <c r="I242" s="3"/>
      <c r="J242" s="35"/>
      <c r="K242" s="35"/>
      <c r="L242" s="35"/>
      <c r="M242" s="35"/>
    </row>
    <row r="243" spans="1:13" s="37" customFormat="1">
      <c r="A243" s="3"/>
      <c r="B243" s="35"/>
      <c r="C243" s="35"/>
      <c r="D243" s="35"/>
      <c r="E243" s="35"/>
      <c r="F243" s="35"/>
      <c r="G243" s="35"/>
      <c r="H243" s="35"/>
      <c r="I243" s="3"/>
      <c r="J243" s="35"/>
      <c r="K243" s="35"/>
      <c r="L243" s="35"/>
      <c r="M243" s="35"/>
    </row>
    <row r="244" spans="1:13" s="37" customFormat="1">
      <c r="A244" s="3"/>
      <c r="B244" s="35"/>
      <c r="C244" s="35"/>
      <c r="D244" s="35"/>
      <c r="E244" s="35"/>
      <c r="F244" s="35"/>
      <c r="G244" s="35"/>
      <c r="H244" s="35"/>
      <c r="I244" s="3"/>
      <c r="J244" s="35"/>
      <c r="K244" s="35"/>
      <c r="L244" s="35"/>
      <c r="M244" s="35"/>
    </row>
    <row r="245" spans="1:13" s="37" customFormat="1">
      <c r="A245" s="3"/>
      <c r="B245" s="35"/>
      <c r="C245" s="35"/>
      <c r="D245" s="35"/>
      <c r="E245" s="35"/>
      <c r="F245" s="35"/>
      <c r="G245" s="35"/>
      <c r="H245" s="35"/>
      <c r="I245" s="3"/>
      <c r="J245" s="35"/>
      <c r="K245" s="35"/>
      <c r="L245" s="35"/>
      <c r="M245" s="35"/>
    </row>
    <row r="246" spans="1:13" s="37" customFormat="1">
      <c r="A246" s="3"/>
      <c r="B246" s="35"/>
      <c r="C246" s="35"/>
      <c r="D246" s="35"/>
      <c r="E246" s="35"/>
      <c r="F246" s="35"/>
      <c r="G246" s="35"/>
      <c r="H246" s="35"/>
      <c r="I246" s="3"/>
      <c r="J246" s="35"/>
      <c r="K246" s="35"/>
      <c r="L246" s="35"/>
      <c r="M246" s="35"/>
    </row>
    <row r="247" spans="1:13" s="37" customFormat="1">
      <c r="A247" s="3"/>
      <c r="B247" s="35"/>
      <c r="C247" s="35"/>
      <c r="D247" s="35"/>
      <c r="E247" s="35"/>
      <c r="F247" s="35"/>
      <c r="G247" s="35"/>
      <c r="H247" s="35"/>
      <c r="I247" s="3"/>
      <c r="J247" s="35"/>
      <c r="K247" s="35"/>
      <c r="L247" s="35"/>
      <c r="M247" s="35"/>
    </row>
    <row r="248" spans="1:13" s="37" customFormat="1">
      <c r="A248" s="3"/>
      <c r="B248" s="35"/>
      <c r="C248" s="35"/>
      <c r="D248" s="35"/>
      <c r="E248" s="35"/>
      <c r="F248" s="35"/>
      <c r="G248" s="35"/>
      <c r="H248" s="35"/>
      <c r="I248" s="3"/>
      <c r="J248" s="35"/>
      <c r="K248" s="35"/>
      <c r="L248" s="35"/>
      <c r="M248" s="35"/>
    </row>
    <row r="249" spans="1:13" s="37" customFormat="1">
      <c r="A249" s="3"/>
      <c r="B249" s="35"/>
      <c r="C249" s="35"/>
      <c r="D249" s="35"/>
      <c r="E249" s="35"/>
      <c r="F249" s="35"/>
      <c r="G249" s="35"/>
      <c r="H249" s="35"/>
      <c r="I249" s="3"/>
      <c r="J249" s="35"/>
      <c r="K249" s="35"/>
      <c r="L249" s="35"/>
      <c r="M249" s="35"/>
    </row>
    <row r="250" spans="1:13" s="37" customFormat="1">
      <c r="A250" s="3"/>
      <c r="B250" s="35"/>
      <c r="C250" s="35"/>
      <c r="D250" s="35"/>
      <c r="E250" s="35"/>
      <c r="F250" s="35"/>
      <c r="G250" s="35"/>
      <c r="H250" s="35"/>
      <c r="I250" s="3"/>
      <c r="J250" s="35"/>
      <c r="K250" s="35"/>
      <c r="L250" s="35"/>
      <c r="M250" s="35"/>
    </row>
    <row r="251" spans="1:13" s="37" customFormat="1">
      <c r="A251" s="3"/>
      <c r="B251" s="35"/>
      <c r="C251" s="35"/>
      <c r="D251" s="35"/>
      <c r="E251" s="35"/>
      <c r="F251" s="35"/>
      <c r="G251" s="35"/>
      <c r="H251" s="35"/>
      <c r="I251" s="3"/>
      <c r="J251" s="35"/>
      <c r="K251" s="35"/>
      <c r="L251" s="35"/>
      <c r="M251" s="35"/>
    </row>
    <row r="252" spans="1:13" s="37" customFormat="1">
      <c r="A252" s="3"/>
      <c r="B252" s="35"/>
      <c r="C252" s="35"/>
      <c r="D252" s="35"/>
      <c r="E252" s="35"/>
      <c r="F252" s="35"/>
      <c r="G252" s="35"/>
      <c r="H252" s="35"/>
      <c r="I252" s="3"/>
      <c r="J252" s="35"/>
      <c r="K252" s="35"/>
      <c r="L252" s="35"/>
      <c r="M252" s="35"/>
    </row>
    <row r="253" spans="1:13" s="37" customFormat="1">
      <c r="A253" s="3"/>
      <c r="B253" s="35"/>
      <c r="C253" s="35"/>
      <c r="D253" s="35"/>
      <c r="E253" s="35"/>
      <c r="F253" s="35"/>
      <c r="G253" s="35"/>
      <c r="H253" s="35"/>
      <c r="I253" s="3"/>
      <c r="J253" s="35"/>
      <c r="K253" s="35"/>
      <c r="L253" s="35"/>
      <c r="M253" s="35"/>
    </row>
    <row r="254" spans="1:13" s="37" customFormat="1">
      <c r="A254" s="3"/>
      <c r="B254" s="35"/>
      <c r="C254" s="35"/>
      <c r="D254" s="35"/>
      <c r="E254" s="35"/>
      <c r="F254" s="35"/>
      <c r="G254" s="35"/>
      <c r="H254" s="35"/>
      <c r="I254" s="3"/>
      <c r="J254" s="35"/>
      <c r="K254" s="35"/>
      <c r="L254" s="35"/>
      <c r="M254" s="35"/>
    </row>
    <row r="255" spans="1:13" s="37" customFormat="1">
      <c r="A255" s="3"/>
      <c r="B255" s="35"/>
      <c r="C255" s="35"/>
      <c r="D255" s="35"/>
      <c r="E255" s="35"/>
      <c r="F255" s="35"/>
      <c r="G255" s="35"/>
      <c r="H255" s="35"/>
      <c r="I255" s="3"/>
      <c r="J255" s="35"/>
      <c r="K255" s="35"/>
      <c r="L255" s="35"/>
      <c r="M255" s="35"/>
    </row>
    <row r="256" spans="1:13" s="37" customFormat="1">
      <c r="A256" s="3"/>
      <c r="B256" s="35"/>
      <c r="C256" s="35"/>
      <c r="D256" s="35"/>
      <c r="E256" s="35"/>
      <c r="F256" s="35"/>
      <c r="G256" s="35"/>
      <c r="H256" s="35"/>
      <c r="I256" s="3"/>
      <c r="J256" s="35"/>
      <c r="K256" s="35"/>
      <c r="L256" s="35"/>
      <c r="M256" s="35"/>
    </row>
    <row r="257" spans="1:256" s="37" customFormat="1">
      <c r="A257" s="3"/>
      <c r="B257" s="35"/>
      <c r="C257" s="35"/>
      <c r="D257" s="35"/>
      <c r="E257" s="35"/>
      <c r="F257" s="35"/>
      <c r="G257" s="35"/>
      <c r="H257" s="35"/>
      <c r="I257" s="3"/>
      <c r="J257" s="35"/>
      <c r="K257" s="35"/>
      <c r="L257" s="35"/>
      <c r="M257" s="35"/>
    </row>
    <row r="258" spans="1:256" s="178" customFormat="1">
      <c r="A258" s="3"/>
      <c r="B258" s="35"/>
      <c r="C258" s="35"/>
      <c r="D258" s="35"/>
      <c r="E258" s="35"/>
      <c r="F258" s="35"/>
      <c r="G258" s="35"/>
      <c r="H258" s="35"/>
      <c r="I258" s="3"/>
      <c r="J258" s="35"/>
      <c r="K258" s="35"/>
      <c r="L258" s="35"/>
      <c r="M258" s="35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  <c r="CR258" s="37"/>
      <c r="CS258" s="37"/>
      <c r="CT258" s="37"/>
      <c r="CU258" s="37"/>
      <c r="CV258" s="37"/>
      <c r="CW258" s="37"/>
      <c r="CX258" s="37"/>
      <c r="CY258" s="37"/>
      <c r="CZ258" s="37"/>
      <c r="DA258" s="37"/>
      <c r="DB258" s="37"/>
      <c r="DC258" s="37"/>
      <c r="DD258" s="37"/>
      <c r="DE258" s="37"/>
      <c r="DF258" s="37"/>
      <c r="DG258" s="37"/>
      <c r="DH258" s="37"/>
      <c r="DI258" s="37"/>
      <c r="DJ258" s="37"/>
      <c r="DK258" s="37"/>
      <c r="DL258" s="37"/>
      <c r="DM258" s="37"/>
      <c r="DN258" s="37"/>
      <c r="DO258" s="37"/>
      <c r="DP258" s="37"/>
      <c r="DQ258" s="37"/>
      <c r="DR258" s="37"/>
      <c r="DS258" s="37"/>
      <c r="DT258" s="37"/>
      <c r="DU258" s="37"/>
      <c r="DV258" s="37"/>
      <c r="DW258" s="37"/>
      <c r="DX258" s="37"/>
      <c r="DY258" s="37"/>
      <c r="DZ258" s="37"/>
      <c r="EA258" s="37"/>
      <c r="EB258" s="37"/>
      <c r="EC258" s="37"/>
      <c r="ED258" s="37"/>
      <c r="EE258" s="37"/>
      <c r="EF258" s="37"/>
      <c r="EG258" s="37"/>
      <c r="EH258" s="37"/>
      <c r="EI258" s="37"/>
      <c r="EJ258" s="37"/>
      <c r="EK258" s="37"/>
      <c r="EL258" s="37"/>
      <c r="EM258" s="37"/>
      <c r="EN258" s="37"/>
      <c r="EO258" s="37"/>
      <c r="EP258" s="37"/>
      <c r="EQ258" s="37"/>
      <c r="ER258" s="37"/>
      <c r="ES258" s="37"/>
      <c r="ET258" s="37"/>
      <c r="EU258" s="37"/>
      <c r="EV258" s="37"/>
      <c r="EW258" s="37"/>
      <c r="EX258" s="37"/>
      <c r="EY258" s="37"/>
      <c r="EZ258" s="37"/>
      <c r="FA258" s="37"/>
      <c r="FB258" s="37"/>
      <c r="FC258" s="37"/>
      <c r="FD258" s="37"/>
      <c r="FE258" s="37"/>
      <c r="FF258" s="37"/>
      <c r="FG258" s="37"/>
      <c r="FH258" s="37"/>
      <c r="FI258" s="37"/>
      <c r="FJ258" s="37"/>
      <c r="FK258" s="37"/>
      <c r="FL258" s="37"/>
      <c r="FM258" s="37"/>
      <c r="FN258" s="37"/>
      <c r="FO258" s="37"/>
      <c r="FP258" s="37"/>
      <c r="FQ258" s="37"/>
      <c r="FR258" s="37"/>
      <c r="FS258" s="37"/>
      <c r="FT258" s="37"/>
      <c r="FU258" s="37"/>
      <c r="FV258" s="37"/>
      <c r="FW258" s="37"/>
      <c r="FX258" s="37"/>
      <c r="FY258" s="37"/>
      <c r="FZ258" s="37"/>
      <c r="GA258" s="37"/>
      <c r="GB258" s="37"/>
      <c r="GC258" s="37"/>
      <c r="GD258" s="37"/>
      <c r="GE258" s="37"/>
      <c r="GF258" s="37"/>
      <c r="GG258" s="37"/>
      <c r="GH258" s="37"/>
      <c r="GI258" s="37"/>
      <c r="GJ258" s="37"/>
      <c r="GK258" s="37"/>
      <c r="GL258" s="37"/>
      <c r="GM258" s="37"/>
      <c r="GN258" s="37"/>
      <c r="GO258" s="37"/>
      <c r="GP258" s="37"/>
      <c r="GQ258" s="37"/>
      <c r="GR258" s="37"/>
      <c r="GS258" s="37"/>
      <c r="GT258" s="37"/>
      <c r="GU258" s="37"/>
      <c r="GV258" s="37"/>
      <c r="GW258" s="37"/>
      <c r="GX258" s="37"/>
      <c r="GY258" s="37"/>
      <c r="GZ258" s="37"/>
      <c r="HA258" s="37"/>
      <c r="HB258" s="37"/>
      <c r="HC258" s="37"/>
      <c r="HD258" s="37"/>
      <c r="HE258" s="37"/>
      <c r="HF258" s="37"/>
      <c r="HG258" s="37"/>
      <c r="HH258" s="37"/>
      <c r="HI258" s="37"/>
      <c r="HJ258" s="37"/>
      <c r="HK258" s="37"/>
      <c r="HL258" s="37"/>
      <c r="HM258" s="37"/>
      <c r="HN258" s="37"/>
      <c r="HO258" s="37"/>
      <c r="HP258" s="37"/>
      <c r="HQ258" s="37"/>
      <c r="HR258" s="37"/>
      <c r="HS258" s="37"/>
      <c r="HT258" s="37"/>
      <c r="HU258" s="37"/>
      <c r="HV258" s="37"/>
      <c r="HW258" s="37"/>
      <c r="HX258" s="37"/>
      <c r="HY258" s="37"/>
      <c r="HZ258" s="37"/>
      <c r="IA258" s="37"/>
      <c r="IB258" s="37"/>
      <c r="IC258" s="37"/>
      <c r="ID258" s="37"/>
      <c r="IE258" s="37"/>
      <c r="IF258" s="37"/>
      <c r="IG258" s="37"/>
      <c r="IH258" s="37"/>
      <c r="II258" s="37"/>
      <c r="IJ258" s="37"/>
      <c r="IK258" s="37"/>
      <c r="IL258" s="37"/>
      <c r="IM258" s="37"/>
      <c r="IN258" s="37"/>
      <c r="IO258" s="37"/>
      <c r="IP258" s="37"/>
      <c r="IQ258" s="37"/>
      <c r="IR258" s="37"/>
      <c r="IS258" s="37"/>
      <c r="IT258" s="37"/>
      <c r="IU258" s="37"/>
      <c r="IV258" s="37"/>
    </row>
    <row r="259" spans="1:256" s="37" customFormat="1">
      <c r="A259" s="3"/>
      <c r="B259" s="35"/>
      <c r="C259" s="35"/>
      <c r="D259" s="35"/>
      <c r="E259" s="35"/>
      <c r="F259" s="35"/>
      <c r="G259" s="35"/>
      <c r="H259" s="35"/>
      <c r="I259" s="3"/>
      <c r="J259" s="35"/>
      <c r="K259" s="35"/>
      <c r="L259" s="35"/>
      <c r="M259" s="35"/>
    </row>
    <row r="260" spans="1:256" s="37" customFormat="1">
      <c r="A260" s="3"/>
      <c r="B260" s="35"/>
      <c r="C260" s="35"/>
      <c r="D260" s="35"/>
      <c r="E260" s="35"/>
      <c r="F260" s="35"/>
      <c r="G260" s="35"/>
      <c r="H260" s="35"/>
      <c r="I260" s="3"/>
      <c r="J260" s="35"/>
      <c r="K260" s="35"/>
      <c r="L260" s="35"/>
      <c r="M260" s="35"/>
    </row>
    <row r="261" spans="1:256" s="178" customFormat="1">
      <c r="A261" s="3"/>
      <c r="B261" s="35"/>
      <c r="C261" s="35"/>
      <c r="D261" s="35"/>
      <c r="E261" s="35"/>
      <c r="F261" s="35"/>
      <c r="G261" s="35"/>
      <c r="H261" s="35"/>
      <c r="I261" s="3"/>
      <c r="J261" s="35"/>
      <c r="K261" s="35"/>
      <c r="L261" s="35"/>
      <c r="M261" s="35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  <c r="CQ261" s="37"/>
      <c r="CR261" s="37"/>
      <c r="CS261" s="37"/>
      <c r="CT261" s="37"/>
      <c r="CU261" s="37"/>
      <c r="CV261" s="37"/>
      <c r="CW261" s="37"/>
      <c r="CX261" s="37"/>
      <c r="CY261" s="37"/>
      <c r="CZ261" s="37"/>
      <c r="DA261" s="37"/>
      <c r="DB261" s="37"/>
      <c r="DC261" s="37"/>
      <c r="DD261" s="37"/>
      <c r="DE261" s="37"/>
      <c r="DF261" s="37"/>
      <c r="DG261" s="37"/>
      <c r="DH261" s="37"/>
      <c r="DI261" s="37"/>
      <c r="DJ261" s="37"/>
      <c r="DK261" s="37"/>
      <c r="DL261" s="37"/>
      <c r="DM261" s="37"/>
      <c r="DN261" s="37"/>
      <c r="DO261" s="37"/>
      <c r="DP261" s="37"/>
      <c r="DQ261" s="37"/>
      <c r="DR261" s="37"/>
      <c r="DS261" s="37"/>
      <c r="DT261" s="37"/>
      <c r="DU261" s="37"/>
      <c r="DV261" s="37"/>
      <c r="DW261" s="37"/>
      <c r="DX261" s="37"/>
      <c r="DY261" s="37"/>
      <c r="DZ261" s="37"/>
      <c r="EA261" s="37"/>
      <c r="EB261" s="37"/>
      <c r="EC261" s="37"/>
      <c r="ED261" s="37"/>
      <c r="EE261" s="37"/>
      <c r="EF261" s="37"/>
      <c r="EG261" s="37"/>
      <c r="EH261" s="37"/>
      <c r="EI261" s="37"/>
      <c r="EJ261" s="37"/>
      <c r="EK261" s="37"/>
      <c r="EL261" s="37"/>
      <c r="EM261" s="37"/>
      <c r="EN261" s="37"/>
      <c r="EO261" s="37"/>
      <c r="EP261" s="37"/>
      <c r="EQ261" s="37"/>
      <c r="ER261" s="37"/>
      <c r="ES261" s="37"/>
      <c r="ET261" s="37"/>
      <c r="EU261" s="37"/>
      <c r="EV261" s="37"/>
      <c r="EW261" s="37"/>
      <c r="EX261" s="37"/>
      <c r="EY261" s="37"/>
      <c r="EZ261" s="37"/>
      <c r="FA261" s="37"/>
      <c r="FB261" s="37"/>
      <c r="FC261" s="37"/>
      <c r="FD261" s="37"/>
      <c r="FE261" s="37"/>
      <c r="FF261" s="37"/>
      <c r="FG261" s="37"/>
      <c r="FH261" s="37"/>
      <c r="FI261" s="37"/>
      <c r="FJ261" s="37"/>
      <c r="FK261" s="37"/>
      <c r="FL261" s="37"/>
      <c r="FM261" s="37"/>
      <c r="FN261" s="37"/>
      <c r="FO261" s="37"/>
      <c r="FP261" s="37"/>
      <c r="FQ261" s="37"/>
      <c r="FR261" s="37"/>
      <c r="FS261" s="37"/>
      <c r="FT261" s="37"/>
      <c r="FU261" s="37"/>
      <c r="FV261" s="37"/>
      <c r="FW261" s="37"/>
      <c r="FX261" s="37"/>
      <c r="FY261" s="37"/>
      <c r="FZ261" s="37"/>
      <c r="GA261" s="37"/>
      <c r="GB261" s="37"/>
      <c r="GC261" s="37"/>
      <c r="GD261" s="37"/>
      <c r="GE261" s="37"/>
      <c r="GF261" s="37"/>
      <c r="GG261" s="37"/>
      <c r="GH261" s="37"/>
      <c r="GI261" s="37"/>
      <c r="GJ261" s="37"/>
      <c r="GK261" s="37"/>
      <c r="GL261" s="37"/>
      <c r="GM261" s="37"/>
      <c r="GN261" s="37"/>
      <c r="GO261" s="37"/>
      <c r="GP261" s="37"/>
      <c r="GQ261" s="37"/>
      <c r="GR261" s="37"/>
      <c r="GS261" s="37"/>
      <c r="GT261" s="37"/>
      <c r="GU261" s="37"/>
      <c r="GV261" s="37"/>
      <c r="GW261" s="37"/>
      <c r="GX261" s="37"/>
      <c r="GY261" s="37"/>
      <c r="GZ261" s="37"/>
      <c r="HA261" s="37"/>
      <c r="HB261" s="37"/>
      <c r="HC261" s="37"/>
      <c r="HD261" s="37"/>
      <c r="HE261" s="37"/>
      <c r="HF261" s="37"/>
      <c r="HG261" s="37"/>
      <c r="HH261" s="37"/>
      <c r="HI261" s="37"/>
      <c r="HJ261" s="37"/>
      <c r="HK261" s="37"/>
      <c r="HL261" s="37"/>
      <c r="HM261" s="37"/>
      <c r="HN261" s="37"/>
      <c r="HO261" s="37"/>
      <c r="HP261" s="37"/>
      <c r="HQ261" s="37"/>
      <c r="HR261" s="37"/>
      <c r="HS261" s="37"/>
      <c r="HT261" s="37"/>
      <c r="HU261" s="37"/>
      <c r="HV261" s="37"/>
      <c r="HW261" s="37"/>
      <c r="HX261" s="37"/>
      <c r="HY261" s="37"/>
      <c r="HZ261" s="37"/>
      <c r="IA261" s="37"/>
      <c r="IB261" s="37"/>
      <c r="IC261" s="37"/>
      <c r="ID261" s="37"/>
      <c r="IE261" s="37"/>
      <c r="IF261" s="37"/>
      <c r="IG261" s="37"/>
      <c r="IH261" s="37"/>
      <c r="II261" s="37"/>
      <c r="IJ261" s="37"/>
      <c r="IK261" s="37"/>
      <c r="IL261" s="37"/>
      <c r="IM261" s="37"/>
      <c r="IN261" s="37"/>
      <c r="IO261" s="37"/>
      <c r="IP261" s="37"/>
      <c r="IQ261" s="37"/>
      <c r="IR261" s="37"/>
      <c r="IS261" s="37"/>
      <c r="IT261" s="37"/>
      <c r="IU261" s="37"/>
      <c r="IV261" s="37"/>
    </row>
    <row r="262" spans="1:256" s="178" customFormat="1">
      <c r="A262" s="3"/>
      <c r="B262" s="35"/>
      <c r="C262" s="35"/>
      <c r="D262" s="35"/>
      <c r="E262" s="35"/>
      <c r="F262" s="35"/>
      <c r="G262" s="35"/>
      <c r="H262" s="35"/>
      <c r="I262" s="3"/>
      <c r="J262" s="35"/>
      <c r="K262" s="35"/>
      <c r="L262" s="35"/>
      <c r="M262" s="35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  <c r="CA262" s="37"/>
      <c r="CB262" s="37"/>
      <c r="CC262" s="37"/>
      <c r="CD262" s="37"/>
      <c r="CE262" s="37"/>
      <c r="CF262" s="37"/>
      <c r="CG262" s="37"/>
      <c r="CH262" s="37"/>
      <c r="CI262" s="37"/>
      <c r="CJ262" s="37"/>
      <c r="CK262" s="37"/>
      <c r="CL262" s="37"/>
      <c r="CM262" s="37"/>
      <c r="CN262" s="37"/>
      <c r="CO262" s="37"/>
      <c r="CP262" s="37"/>
      <c r="CQ262" s="37"/>
      <c r="CR262" s="37"/>
      <c r="CS262" s="37"/>
      <c r="CT262" s="37"/>
      <c r="CU262" s="37"/>
      <c r="CV262" s="37"/>
      <c r="CW262" s="37"/>
      <c r="CX262" s="37"/>
      <c r="CY262" s="37"/>
      <c r="CZ262" s="37"/>
      <c r="DA262" s="37"/>
      <c r="DB262" s="37"/>
      <c r="DC262" s="37"/>
      <c r="DD262" s="37"/>
      <c r="DE262" s="37"/>
      <c r="DF262" s="37"/>
      <c r="DG262" s="37"/>
      <c r="DH262" s="37"/>
      <c r="DI262" s="37"/>
      <c r="DJ262" s="37"/>
      <c r="DK262" s="37"/>
      <c r="DL262" s="37"/>
      <c r="DM262" s="37"/>
      <c r="DN262" s="37"/>
      <c r="DO262" s="37"/>
      <c r="DP262" s="37"/>
      <c r="DQ262" s="37"/>
      <c r="DR262" s="37"/>
      <c r="DS262" s="37"/>
      <c r="DT262" s="37"/>
      <c r="DU262" s="37"/>
      <c r="DV262" s="37"/>
      <c r="DW262" s="37"/>
      <c r="DX262" s="37"/>
      <c r="DY262" s="37"/>
      <c r="DZ262" s="37"/>
      <c r="EA262" s="37"/>
      <c r="EB262" s="37"/>
      <c r="EC262" s="37"/>
      <c r="ED262" s="37"/>
      <c r="EE262" s="37"/>
      <c r="EF262" s="37"/>
      <c r="EG262" s="37"/>
      <c r="EH262" s="37"/>
      <c r="EI262" s="37"/>
      <c r="EJ262" s="37"/>
      <c r="EK262" s="37"/>
      <c r="EL262" s="37"/>
      <c r="EM262" s="37"/>
      <c r="EN262" s="37"/>
      <c r="EO262" s="37"/>
      <c r="EP262" s="37"/>
      <c r="EQ262" s="37"/>
      <c r="ER262" s="37"/>
      <c r="ES262" s="37"/>
      <c r="ET262" s="37"/>
      <c r="EU262" s="37"/>
      <c r="EV262" s="37"/>
      <c r="EW262" s="37"/>
      <c r="EX262" s="37"/>
      <c r="EY262" s="37"/>
      <c r="EZ262" s="37"/>
      <c r="FA262" s="37"/>
      <c r="FB262" s="37"/>
      <c r="FC262" s="37"/>
      <c r="FD262" s="37"/>
      <c r="FE262" s="37"/>
      <c r="FF262" s="37"/>
      <c r="FG262" s="37"/>
      <c r="FH262" s="37"/>
      <c r="FI262" s="37"/>
      <c r="FJ262" s="37"/>
      <c r="FK262" s="37"/>
      <c r="FL262" s="37"/>
      <c r="FM262" s="37"/>
      <c r="FN262" s="37"/>
      <c r="FO262" s="37"/>
      <c r="FP262" s="37"/>
      <c r="FQ262" s="37"/>
      <c r="FR262" s="37"/>
      <c r="FS262" s="37"/>
      <c r="FT262" s="37"/>
      <c r="FU262" s="37"/>
      <c r="FV262" s="37"/>
      <c r="FW262" s="37"/>
      <c r="FX262" s="37"/>
      <c r="FY262" s="37"/>
      <c r="FZ262" s="37"/>
      <c r="GA262" s="37"/>
      <c r="GB262" s="37"/>
      <c r="GC262" s="37"/>
      <c r="GD262" s="37"/>
      <c r="GE262" s="37"/>
      <c r="GF262" s="37"/>
      <c r="GG262" s="37"/>
      <c r="GH262" s="37"/>
      <c r="GI262" s="37"/>
      <c r="GJ262" s="37"/>
      <c r="GK262" s="37"/>
      <c r="GL262" s="37"/>
      <c r="GM262" s="37"/>
      <c r="GN262" s="37"/>
      <c r="GO262" s="37"/>
      <c r="GP262" s="37"/>
      <c r="GQ262" s="37"/>
      <c r="GR262" s="37"/>
      <c r="GS262" s="37"/>
      <c r="GT262" s="37"/>
      <c r="GU262" s="37"/>
      <c r="GV262" s="37"/>
      <c r="GW262" s="37"/>
      <c r="GX262" s="37"/>
      <c r="GY262" s="37"/>
      <c r="GZ262" s="37"/>
      <c r="HA262" s="37"/>
      <c r="HB262" s="37"/>
      <c r="HC262" s="37"/>
      <c r="HD262" s="37"/>
      <c r="HE262" s="37"/>
      <c r="HF262" s="37"/>
      <c r="HG262" s="37"/>
      <c r="HH262" s="37"/>
      <c r="HI262" s="37"/>
      <c r="HJ262" s="37"/>
      <c r="HK262" s="37"/>
      <c r="HL262" s="37"/>
      <c r="HM262" s="37"/>
      <c r="HN262" s="37"/>
      <c r="HO262" s="37"/>
      <c r="HP262" s="37"/>
      <c r="HQ262" s="37"/>
      <c r="HR262" s="37"/>
      <c r="HS262" s="37"/>
      <c r="HT262" s="37"/>
      <c r="HU262" s="37"/>
      <c r="HV262" s="37"/>
      <c r="HW262" s="37"/>
      <c r="HX262" s="37"/>
      <c r="HY262" s="37"/>
      <c r="HZ262" s="37"/>
      <c r="IA262" s="37"/>
      <c r="IB262" s="37"/>
      <c r="IC262" s="37"/>
      <c r="ID262" s="37"/>
      <c r="IE262" s="37"/>
      <c r="IF262" s="37"/>
      <c r="IG262" s="37"/>
      <c r="IH262" s="37"/>
      <c r="II262" s="37"/>
      <c r="IJ262" s="37"/>
      <c r="IK262" s="37"/>
      <c r="IL262" s="37"/>
      <c r="IM262" s="37"/>
      <c r="IN262" s="37"/>
      <c r="IO262" s="37"/>
      <c r="IP262" s="37"/>
      <c r="IQ262" s="37"/>
      <c r="IR262" s="37"/>
      <c r="IS262" s="37"/>
      <c r="IT262" s="37"/>
      <c r="IU262" s="37"/>
      <c r="IV262" s="37"/>
    </row>
    <row r="263" spans="1:256" s="37" customFormat="1">
      <c r="A263" s="3"/>
      <c r="B263" s="35"/>
      <c r="C263" s="35"/>
      <c r="D263" s="35"/>
      <c r="E263" s="35"/>
      <c r="F263" s="35"/>
      <c r="G263" s="35"/>
      <c r="H263" s="35"/>
      <c r="I263" s="3"/>
      <c r="J263" s="35"/>
      <c r="K263" s="35"/>
      <c r="L263" s="35"/>
      <c r="M263" s="35"/>
    </row>
    <row r="264" spans="1:256" s="37" customFormat="1">
      <c r="A264" s="3"/>
      <c r="B264" s="35"/>
      <c r="C264" s="35"/>
      <c r="D264" s="35"/>
      <c r="E264" s="35"/>
      <c r="F264" s="35"/>
      <c r="G264" s="35"/>
      <c r="H264" s="35"/>
      <c r="I264" s="3"/>
      <c r="J264" s="35"/>
      <c r="K264" s="35"/>
      <c r="L264" s="35"/>
      <c r="M264" s="35"/>
    </row>
    <row r="265" spans="1:256" s="37" customFormat="1">
      <c r="A265" s="3"/>
      <c r="B265" s="35"/>
      <c r="C265" s="35"/>
      <c r="D265" s="35"/>
      <c r="E265" s="35"/>
      <c r="F265" s="35"/>
      <c r="G265" s="35"/>
      <c r="H265" s="35"/>
      <c r="I265" s="3"/>
      <c r="J265" s="35"/>
      <c r="K265" s="35"/>
      <c r="L265" s="35"/>
      <c r="M265" s="35"/>
    </row>
    <row r="266" spans="1:256" s="37" customFormat="1">
      <c r="A266" s="3"/>
      <c r="B266" s="35"/>
      <c r="C266" s="35"/>
      <c r="D266" s="35"/>
      <c r="E266" s="35"/>
      <c r="F266" s="35"/>
      <c r="G266" s="35"/>
      <c r="H266" s="35"/>
      <c r="I266" s="3"/>
      <c r="J266" s="35"/>
      <c r="K266" s="35"/>
      <c r="L266" s="35"/>
      <c r="M266" s="35"/>
    </row>
    <row r="267" spans="1:256" s="178" customFormat="1">
      <c r="A267" s="3"/>
      <c r="B267" s="35"/>
      <c r="C267" s="35"/>
      <c r="D267" s="35"/>
      <c r="E267" s="35"/>
      <c r="F267" s="35"/>
      <c r="G267" s="35"/>
      <c r="H267" s="35"/>
      <c r="I267" s="3"/>
      <c r="J267" s="35"/>
      <c r="K267" s="35"/>
      <c r="L267" s="35"/>
      <c r="M267" s="35"/>
    </row>
    <row r="268" spans="1:256" s="178" customFormat="1">
      <c r="A268" s="3"/>
      <c r="B268" s="35"/>
      <c r="C268" s="35"/>
      <c r="D268" s="35"/>
      <c r="E268" s="35"/>
      <c r="F268" s="35"/>
      <c r="G268" s="35"/>
      <c r="H268" s="35"/>
      <c r="I268" s="3"/>
      <c r="J268" s="35"/>
      <c r="K268" s="35"/>
      <c r="L268" s="35"/>
      <c r="M268" s="35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  <c r="BO268" s="37"/>
      <c r="BP268" s="37"/>
      <c r="BQ268" s="37"/>
      <c r="BR268" s="37"/>
      <c r="BS268" s="37"/>
      <c r="BT268" s="37"/>
      <c r="BU268" s="37"/>
      <c r="BV268" s="37"/>
      <c r="BW268" s="37"/>
      <c r="BX268" s="37"/>
      <c r="BY268" s="37"/>
      <c r="BZ268" s="37"/>
      <c r="CA268" s="37"/>
      <c r="CB268" s="37"/>
      <c r="CC268" s="37"/>
      <c r="CD268" s="37"/>
      <c r="CE268" s="37"/>
      <c r="CF268" s="37"/>
      <c r="CG268" s="37"/>
      <c r="CH268" s="37"/>
      <c r="CI268" s="37"/>
      <c r="CJ268" s="37"/>
      <c r="CK268" s="37"/>
      <c r="CL268" s="37"/>
      <c r="CM268" s="37"/>
      <c r="CN268" s="37"/>
      <c r="CO268" s="37"/>
      <c r="CP268" s="37"/>
      <c r="CQ268" s="37"/>
      <c r="CR268" s="37"/>
      <c r="CS268" s="37"/>
      <c r="CT268" s="37"/>
      <c r="CU268" s="37"/>
      <c r="CV268" s="37"/>
      <c r="CW268" s="37"/>
      <c r="CX268" s="37"/>
      <c r="CY268" s="37"/>
      <c r="CZ268" s="37"/>
      <c r="DA268" s="37"/>
      <c r="DB268" s="37"/>
      <c r="DC268" s="37"/>
      <c r="DD268" s="37"/>
      <c r="DE268" s="37"/>
      <c r="DF268" s="37"/>
      <c r="DG268" s="37"/>
      <c r="DH268" s="37"/>
      <c r="DI268" s="37"/>
      <c r="DJ268" s="37"/>
      <c r="DK268" s="37"/>
      <c r="DL268" s="37"/>
      <c r="DM268" s="37"/>
      <c r="DN268" s="37"/>
      <c r="DO268" s="37"/>
      <c r="DP268" s="37"/>
      <c r="DQ268" s="37"/>
      <c r="DR268" s="37"/>
      <c r="DS268" s="37"/>
      <c r="DT268" s="37"/>
      <c r="DU268" s="37"/>
      <c r="DV268" s="37"/>
      <c r="DW268" s="37"/>
      <c r="DX268" s="37"/>
      <c r="DY268" s="37"/>
      <c r="DZ268" s="37"/>
      <c r="EA268" s="37"/>
      <c r="EB268" s="37"/>
      <c r="EC268" s="37"/>
      <c r="ED268" s="37"/>
      <c r="EE268" s="37"/>
      <c r="EF268" s="37"/>
      <c r="EG268" s="37"/>
      <c r="EH268" s="37"/>
      <c r="EI268" s="37"/>
      <c r="EJ268" s="37"/>
      <c r="EK268" s="37"/>
      <c r="EL268" s="37"/>
      <c r="EM268" s="37"/>
      <c r="EN268" s="37"/>
      <c r="EO268" s="37"/>
      <c r="EP268" s="37"/>
      <c r="EQ268" s="37"/>
      <c r="ER268" s="37"/>
      <c r="ES268" s="37"/>
      <c r="ET268" s="37"/>
      <c r="EU268" s="37"/>
      <c r="EV268" s="37"/>
      <c r="EW268" s="37"/>
      <c r="EX268" s="37"/>
      <c r="EY268" s="37"/>
      <c r="EZ268" s="37"/>
      <c r="FA268" s="37"/>
      <c r="FB268" s="37"/>
      <c r="FC268" s="37"/>
      <c r="FD268" s="37"/>
      <c r="FE268" s="37"/>
      <c r="FF268" s="37"/>
      <c r="FG268" s="37"/>
      <c r="FH268" s="37"/>
      <c r="FI268" s="37"/>
      <c r="FJ268" s="37"/>
      <c r="FK268" s="37"/>
      <c r="FL268" s="37"/>
      <c r="FM268" s="37"/>
      <c r="FN268" s="37"/>
      <c r="FO268" s="37"/>
      <c r="FP268" s="37"/>
      <c r="FQ268" s="37"/>
      <c r="FR268" s="37"/>
      <c r="FS268" s="37"/>
      <c r="FT268" s="37"/>
      <c r="FU268" s="37"/>
      <c r="FV268" s="37"/>
      <c r="FW268" s="37"/>
      <c r="FX268" s="37"/>
      <c r="FY268" s="37"/>
      <c r="FZ268" s="37"/>
      <c r="GA268" s="37"/>
      <c r="GB268" s="37"/>
      <c r="GC268" s="37"/>
      <c r="GD268" s="37"/>
      <c r="GE268" s="37"/>
      <c r="GF268" s="37"/>
      <c r="GG268" s="37"/>
      <c r="GH268" s="37"/>
      <c r="GI268" s="37"/>
      <c r="GJ268" s="37"/>
      <c r="GK268" s="37"/>
      <c r="GL268" s="37"/>
      <c r="GM268" s="37"/>
      <c r="GN268" s="37"/>
      <c r="GO268" s="37"/>
      <c r="GP268" s="37"/>
      <c r="GQ268" s="37"/>
      <c r="GR268" s="37"/>
      <c r="GS268" s="37"/>
      <c r="GT268" s="37"/>
      <c r="GU268" s="37"/>
      <c r="GV268" s="37"/>
      <c r="GW268" s="37"/>
      <c r="GX268" s="37"/>
      <c r="GY268" s="37"/>
      <c r="GZ268" s="37"/>
      <c r="HA268" s="37"/>
      <c r="HB268" s="37"/>
      <c r="HC268" s="37"/>
      <c r="HD268" s="37"/>
      <c r="HE268" s="37"/>
      <c r="HF268" s="37"/>
      <c r="HG268" s="37"/>
      <c r="HH268" s="37"/>
      <c r="HI268" s="37"/>
      <c r="HJ268" s="37"/>
      <c r="HK268" s="37"/>
      <c r="HL268" s="37"/>
      <c r="HM268" s="37"/>
      <c r="HN268" s="37"/>
      <c r="HO268" s="37"/>
      <c r="HP268" s="37"/>
      <c r="HQ268" s="37"/>
      <c r="HR268" s="37"/>
      <c r="HS268" s="37"/>
      <c r="HT268" s="37"/>
      <c r="HU268" s="37"/>
      <c r="HV268" s="37"/>
      <c r="HW268" s="37"/>
      <c r="HX268" s="37"/>
      <c r="HY268" s="37"/>
      <c r="HZ268" s="37"/>
      <c r="IA268" s="37"/>
      <c r="IB268" s="37"/>
      <c r="IC268" s="37"/>
      <c r="ID268" s="37"/>
      <c r="IE268" s="37"/>
      <c r="IF268" s="37"/>
      <c r="IG268" s="37"/>
      <c r="IH268" s="37"/>
      <c r="II268" s="37"/>
      <c r="IJ268" s="37"/>
      <c r="IK268" s="37"/>
      <c r="IL268" s="37"/>
      <c r="IM268" s="37"/>
      <c r="IN268" s="37"/>
      <c r="IO268" s="37"/>
      <c r="IP268" s="37"/>
      <c r="IQ268" s="37"/>
      <c r="IR268" s="37"/>
      <c r="IS268" s="37"/>
      <c r="IT268" s="37"/>
      <c r="IU268" s="37"/>
      <c r="IV268" s="37"/>
    </row>
    <row r="269" spans="1:256" s="178" customFormat="1">
      <c r="A269" s="3"/>
      <c r="B269" s="35"/>
      <c r="C269" s="35"/>
      <c r="D269" s="35"/>
      <c r="E269" s="35"/>
      <c r="F269" s="35"/>
      <c r="G269" s="35"/>
      <c r="H269" s="35"/>
      <c r="I269" s="3"/>
      <c r="J269" s="35"/>
      <c r="K269" s="35"/>
      <c r="L269" s="35"/>
      <c r="M269" s="35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  <c r="BU269" s="37"/>
      <c r="BV269" s="37"/>
      <c r="BW269" s="37"/>
      <c r="BX269" s="37"/>
      <c r="BY269" s="37"/>
      <c r="BZ269" s="37"/>
      <c r="CA269" s="37"/>
      <c r="CB269" s="37"/>
      <c r="CC269" s="37"/>
      <c r="CD269" s="37"/>
      <c r="CE269" s="37"/>
      <c r="CF269" s="37"/>
      <c r="CG269" s="37"/>
      <c r="CH269" s="37"/>
      <c r="CI269" s="37"/>
      <c r="CJ269" s="37"/>
      <c r="CK269" s="37"/>
      <c r="CL269" s="37"/>
      <c r="CM269" s="37"/>
      <c r="CN269" s="37"/>
      <c r="CO269" s="37"/>
      <c r="CP269" s="37"/>
      <c r="CQ269" s="37"/>
      <c r="CR269" s="37"/>
      <c r="CS269" s="37"/>
      <c r="CT269" s="37"/>
      <c r="CU269" s="37"/>
      <c r="CV269" s="37"/>
      <c r="CW269" s="37"/>
      <c r="CX269" s="37"/>
      <c r="CY269" s="37"/>
      <c r="CZ269" s="37"/>
      <c r="DA269" s="37"/>
      <c r="DB269" s="37"/>
      <c r="DC269" s="37"/>
      <c r="DD269" s="37"/>
      <c r="DE269" s="37"/>
      <c r="DF269" s="37"/>
      <c r="DG269" s="37"/>
      <c r="DH269" s="37"/>
      <c r="DI269" s="37"/>
      <c r="DJ269" s="37"/>
      <c r="DK269" s="37"/>
      <c r="DL269" s="37"/>
      <c r="DM269" s="37"/>
      <c r="DN269" s="37"/>
      <c r="DO269" s="37"/>
      <c r="DP269" s="37"/>
      <c r="DQ269" s="37"/>
      <c r="DR269" s="37"/>
      <c r="DS269" s="37"/>
      <c r="DT269" s="37"/>
      <c r="DU269" s="37"/>
      <c r="DV269" s="37"/>
      <c r="DW269" s="37"/>
      <c r="DX269" s="37"/>
      <c r="DY269" s="37"/>
      <c r="DZ269" s="37"/>
      <c r="EA269" s="37"/>
      <c r="EB269" s="37"/>
      <c r="EC269" s="37"/>
      <c r="ED269" s="37"/>
      <c r="EE269" s="37"/>
      <c r="EF269" s="37"/>
      <c r="EG269" s="37"/>
      <c r="EH269" s="37"/>
      <c r="EI269" s="37"/>
      <c r="EJ269" s="37"/>
      <c r="EK269" s="37"/>
      <c r="EL269" s="37"/>
      <c r="EM269" s="37"/>
      <c r="EN269" s="37"/>
      <c r="EO269" s="37"/>
      <c r="EP269" s="37"/>
      <c r="EQ269" s="37"/>
      <c r="ER269" s="37"/>
      <c r="ES269" s="37"/>
      <c r="ET269" s="37"/>
      <c r="EU269" s="37"/>
      <c r="EV269" s="37"/>
      <c r="EW269" s="37"/>
      <c r="EX269" s="37"/>
      <c r="EY269" s="37"/>
      <c r="EZ269" s="37"/>
      <c r="FA269" s="37"/>
      <c r="FB269" s="37"/>
      <c r="FC269" s="37"/>
      <c r="FD269" s="37"/>
      <c r="FE269" s="37"/>
      <c r="FF269" s="37"/>
      <c r="FG269" s="37"/>
      <c r="FH269" s="37"/>
      <c r="FI269" s="37"/>
      <c r="FJ269" s="37"/>
      <c r="FK269" s="37"/>
      <c r="FL269" s="37"/>
      <c r="FM269" s="37"/>
      <c r="FN269" s="37"/>
      <c r="FO269" s="37"/>
      <c r="FP269" s="37"/>
      <c r="FQ269" s="37"/>
      <c r="FR269" s="37"/>
      <c r="FS269" s="37"/>
      <c r="FT269" s="37"/>
      <c r="FU269" s="37"/>
      <c r="FV269" s="37"/>
      <c r="FW269" s="37"/>
      <c r="FX269" s="37"/>
      <c r="FY269" s="37"/>
      <c r="FZ269" s="37"/>
      <c r="GA269" s="37"/>
      <c r="GB269" s="37"/>
      <c r="GC269" s="37"/>
      <c r="GD269" s="37"/>
      <c r="GE269" s="37"/>
      <c r="GF269" s="37"/>
      <c r="GG269" s="37"/>
      <c r="GH269" s="37"/>
      <c r="GI269" s="37"/>
      <c r="GJ269" s="37"/>
      <c r="GK269" s="37"/>
      <c r="GL269" s="37"/>
      <c r="GM269" s="37"/>
      <c r="GN269" s="37"/>
      <c r="GO269" s="37"/>
      <c r="GP269" s="37"/>
      <c r="GQ269" s="37"/>
      <c r="GR269" s="37"/>
      <c r="GS269" s="37"/>
      <c r="GT269" s="37"/>
      <c r="GU269" s="37"/>
      <c r="GV269" s="37"/>
      <c r="GW269" s="37"/>
      <c r="GX269" s="37"/>
      <c r="GY269" s="37"/>
      <c r="GZ269" s="37"/>
      <c r="HA269" s="37"/>
      <c r="HB269" s="37"/>
      <c r="HC269" s="37"/>
      <c r="HD269" s="37"/>
      <c r="HE269" s="37"/>
      <c r="HF269" s="37"/>
      <c r="HG269" s="37"/>
      <c r="HH269" s="37"/>
      <c r="HI269" s="37"/>
      <c r="HJ269" s="37"/>
      <c r="HK269" s="37"/>
      <c r="HL269" s="37"/>
      <c r="HM269" s="37"/>
      <c r="HN269" s="37"/>
      <c r="HO269" s="37"/>
      <c r="HP269" s="37"/>
      <c r="HQ269" s="37"/>
      <c r="HR269" s="37"/>
      <c r="HS269" s="37"/>
      <c r="HT269" s="37"/>
      <c r="HU269" s="37"/>
      <c r="HV269" s="37"/>
      <c r="HW269" s="37"/>
      <c r="HX269" s="37"/>
      <c r="HY269" s="37"/>
      <c r="HZ269" s="37"/>
      <c r="IA269" s="37"/>
      <c r="IB269" s="37"/>
      <c r="IC269" s="37"/>
      <c r="ID269" s="37"/>
      <c r="IE269" s="37"/>
      <c r="IF269" s="37"/>
      <c r="IG269" s="37"/>
      <c r="IH269" s="37"/>
      <c r="II269" s="37"/>
      <c r="IJ269" s="37"/>
      <c r="IK269" s="37"/>
      <c r="IL269" s="37"/>
      <c r="IM269" s="37"/>
      <c r="IN269" s="37"/>
      <c r="IO269" s="37"/>
      <c r="IP269" s="37"/>
      <c r="IQ269" s="37"/>
      <c r="IR269" s="37"/>
      <c r="IS269" s="37"/>
      <c r="IT269" s="37"/>
      <c r="IU269" s="37"/>
      <c r="IV269" s="37"/>
    </row>
    <row r="270" spans="1:256" s="178" customFormat="1">
      <c r="A270" s="3"/>
      <c r="B270" s="35"/>
      <c r="C270" s="35"/>
      <c r="D270" s="35"/>
      <c r="E270" s="35"/>
      <c r="F270" s="35"/>
      <c r="G270" s="35"/>
      <c r="H270" s="35"/>
      <c r="I270" s="3"/>
      <c r="J270" s="35"/>
      <c r="K270" s="35"/>
      <c r="L270" s="35"/>
      <c r="M270" s="35"/>
    </row>
    <row r="271" spans="1:256" s="178" customFormat="1">
      <c r="A271" s="3"/>
      <c r="B271" s="35"/>
      <c r="C271" s="35"/>
      <c r="D271" s="35"/>
      <c r="E271" s="35"/>
      <c r="F271" s="35"/>
      <c r="G271" s="35"/>
      <c r="H271" s="35"/>
      <c r="I271" s="3"/>
      <c r="J271" s="35"/>
      <c r="K271" s="35"/>
      <c r="L271" s="35"/>
      <c r="M271" s="35"/>
    </row>
    <row r="272" spans="1:256" s="178" customFormat="1">
      <c r="A272" s="3"/>
      <c r="B272" s="35"/>
      <c r="C272" s="35"/>
      <c r="D272" s="35"/>
      <c r="E272" s="35"/>
      <c r="F272" s="35"/>
      <c r="G272" s="35"/>
      <c r="H272" s="35"/>
      <c r="I272" s="3"/>
      <c r="J272" s="35"/>
      <c r="K272" s="35"/>
      <c r="L272" s="35"/>
      <c r="M272" s="35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  <c r="BO272" s="37"/>
      <c r="BP272" s="37"/>
      <c r="BQ272" s="37"/>
      <c r="BR272" s="37"/>
      <c r="BS272" s="37"/>
      <c r="BT272" s="37"/>
      <c r="BU272" s="37"/>
      <c r="BV272" s="37"/>
      <c r="BW272" s="37"/>
      <c r="BX272" s="37"/>
      <c r="BY272" s="37"/>
      <c r="BZ272" s="37"/>
      <c r="CA272" s="37"/>
      <c r="CB272" s="37"/>
      <c r="CC272" s="37"/>
      <c r="CD272" s="37"/>
      <c r="CE272" s="37"/>
      <c r="CF272" s="37"/>
      <c r="CG272" s="37"/>
      <c r="CH272" s="37"/>
      <c r="CI272" s="37"/>
      <c r="CJ272" s="37"/>
      <c r="CK272" s="37"/>
      <c r="CL272" s="37"/>
      <c r="CM272" s="37"/>
      <c r="CN272" s="37"/>
      <c r="CO272" s="37"/>
      <c r="CP272" s="37"/>
      <c r="CQ272" s="37"/>
      <c r="CR272" s="37"/>
      <c r="CS272" s="37"/>
      <c r="CT272" s="37"/>
      <c r="CU272" s="37"/>
      <c r="CV272" s="37"/>
      <c r="CW272" s="37"/>
      <c r="CX272" s="37"/>
      <c r="CY272" s="37"/>
      <c r="CZ272" s="37"/>
      <c r="DA272" s="37"/>
      <c r="DB272" s="37"/>
      <c r="DC272" s="37"/>
      <c r="DD272" s="37"/>
      <c r="DE272" s="37"/>
      <c r="DF272" s="37"/>
      <c r="DG272" s="37"/>
      <c r="DH272" s="37"/>
      <c r="DI272" s="37"/>
      <c r="DJ272" s="37"/>
      <c r="DK272" s="37"/>
      <c r="DL272" s="37"/>
      <c r="DM272" s="37"/>
      <c r="DN272" s="37"/>
      <c r="DO272" s="37"/>
      <c r="DP272" s="37"/>
      <c r="DQ272" s="37"/>
      <c r="DR272" s="37"/>
      <c r="DS272" s="37"/>
      <c r="DT272" s="37"/>
      <c r="DU272" s="37"/>
      <c r="DV272" s="37"/>
      <c r="DW272" s="37"/>
      <c r="DX272" s="37"/>
      <c r="DY272" s="37"/>
      <c r="DZ272" s="37"/>
      <c r="EA272" s="37"/>
      <c r="EB272" s="37"/>
      <c r="EC272" s="37"/>
      <c r="ED272" s="37"/>
      <c r="EE272" s="37"/>
      <c r="EF272" s="37"/>
      <c r="EG272" s="37"/>
      <c r="EH272" s="37"/>
      <c r="EI272" s="37"/>
      <c r="EJ272" s="37"/>
      <c r="EK272" s="37"/>
      <c r="EL272" s="37"/>
      <c r="EM272" s="37"/>
      <c r="EN272" s="37"/>
      <c r="EO272" s="37"/>
      <c r="EP272" s="37"/>
      <c r="EQ272" s="37"/>
      <c r="ER272" s="37"/>
      <c r="ES272" s="37"/>
      <c r="ET272" s="37"/>
      <c r="EU272" s="37"/>
      <c r="EV272" s="37"/>
      <c r="EW272" s="37"/>
      <c r="EX272" s="37"/>
      <c r="EY272" s="37"/>
      <c r="EZ272" s="37"/>
      <c r="FA272" s="37"/>
      <c r="FB272" s="37"/>
      <c r="FC272" s="37"/>
      <c r="FD272" s="37"/>
      <c r="FE272" s="37"/>
      <c r="FF272" s="37"/>
      <c r="FG272" s="37"/>
      <c r="FH272" s="37"/>
      <c r="FI272" s="37"/>
      <c r="FJ272" s="37"/>
      <c r="FK272" s="37"/>
      <c r="FL272" s="37"/>
      <c r="FM272" s="37"/>
      <c r="FN272" s="37"/>
      <c r="FO272" s="37"/>
      <c r="FP272" s="37"/>
      <c r="FQ272" s="37"/>
      <c r="FR272" s="37"/>
      <c r="FS272" s="37"/>
      <c r="FT272" s="37"/>
      <c r="FU272" s="37"/>
      <c r="FV272" s="37"/>
      <c r="FW272" s="37"/>
      <c r="FX272" s="37"/>
      <c r="FY272" s="37"/>
      <c r="FZ272" s="37"/>
      <c r="GA272" s="37"/>
      <c r="GB272" s="37"/>
      <c r="GC272" s="37"/>
      <c r="GD272" s="37"/>
      <c r="GE272" s="37"/>
      <c r="GF272" s="37"/>
      <c r="GG272" s="37"/>
      <c r="GH272" s="37"/>
      <c r="GI272" s="37"/>
      <c r="GJ272" s="37"/>
      <c r="GK272" s="37"/>
      <c r="GL272" s="37"/>
      <c r="GM272" s="37"/>
      <c r="GN272" s="37"/>
      <c r="GO272" s="37"/>
      <c r="GP272" s="37"/>
      <c r="GQ272" s="37"/>
      <c r="GR272" s="37"/>
      <c r="GS272" s="37"/>
      <c r="GT272" s="37"/>
      <c r="GU272" s="37"/>
      <c r="GV272" s="37"/>
      <c r="GW272" s="37"/>
      <c r="GX272" s="37"/>
      <c r="GY272" s="37"/>
      <c r="GZ272" s="37"/>
      <c r="HA272" s="37"/>
      <c r="HB272" s="37"/>
      <c r="HC272" s="37"/>
      <c r="HD272" s="37"/>
      <c r="HE272" s="37"/>
      <c r="HF272" s="37"/>
      <c r="HG272" s="37"/>
      <c r="HH272" s="37"/>
      <c r="HI272" s="37"/>
      <c r="HJ272" s="37"/>
      <c r="HK272" s="37"/>
      <c r="HL272" s="37"/>
      <c r="HM272" s="37"/>
      <c r="HN272" s="37"/>
      <c r="HO272" s="37"/>
      <c r="HP272" s="37"/>
      <c r="HQ272" s="37"/>
      <c r="HR272" s="37"/>
      <c r="HS272" s="37"/>
      <c r="HT272" s="37"/>
      <c r="HU272" s="37"/>
      <c r="HV272" s="37"/>
      <c r="HW272" s="37"/>
      <c r="HX272" s="37"/>
      <c r="HY272" s="37"/>
      <c r="HZ272" s="37"/>
      <c r="IA272" s="37"/>
      <c r="IB272" s="37"/>
      <c r="IC272" s="37"/>
      <c r="ID272" s="37"/>
      <c r="IE272" s="37"/>
      <c r="IF272" s="37"/>
      <c r="IG272" s="37"/>
      <c r="IH272" s="37"/>
      <c r="II272" s="37"/>
      <c r="IJ272" s="37"/>
      <c r="IK272" s="37"/>
      <c r="IL272" s="37"/>
      <c r="IM272" s="37"/>
      <c r="IN272" s="37"/>
      <c r="IO272" s="37"/>
      <c r="IP272" s="37"/>
      <c r="IQ272" s="37"/>
      <c r="IR272" s="37"/>
      <c r="IS272" s="37"/>
      <c r="IT272" s="37"/>
      <c r="IU272" s="37"/>
      <c r="IV272" s="37"/>
    </row>
    <row r="273" spans="1:256" s="178" customFormat="1">
      <c r="A273" s="3"/>
      <c r="B273" s="35"/>
      <c r="C273" s="35"/>
      <c r="D273" s="35"/>
      <c r="E273" s="35"/>
      <c r="F273" s="35"/>
      <c r="G273" s="35"/>
      <c r="H273" s="35"/>
      <c r="I273" s="3"/>
      <c r="J273" s="35"/>
      <c r="K273" s="35"/>
      <c r="L273" s="35"/>
      <c r="M273" s="35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7"/>
      <c r="BZ273" s="37"/>
      <c r="CA273" s="37"/>
      <c r="CB273" s="37"/>
      <c r="CC273" s="37"/>
      <c r="CD273" s="37"/>
      <c r="CE273" s="37"/>
      <c r="CF273" s="37"/>
      <c r="CG273" s="37"/>
      <c r="CH273" s="37"/>
      <c r="CI273" s="37"/>
      <c r="CJ273" s="37"/>
      <c r="CK273" s="37"/>
      <c r="CL273" s="37"/>
      <c r="CM273" s="37"/>
      <c r="CN273" s="37"/>
      <c r="CO273" s="37"/>
      <c r="CP273" s="37"/>
      <c r="CQ273" s="37"/>
      <c r="CR273" s="37"/>
      <c r="CS273" s="37"/>
      <c r="CT273" s="37"/>
      <c r="CU273" s="37"/>
      <c r="CV273" s="37"/>
      <c r="CW273" s="37"/>
      <c r="CX273" s="37"/>
      <c r="CY273" s="37"/>
      <c r="CZ273" s="37"/>
      <c r="DA273" s="37"/>
      <c r="DB273" s="37"/>
      <c r="DC273" s="37"/>
      <c r="DD273" s="37"/>
      <c r="DE273" s="37"/>
      <c r="DF273" s="37"/>
      <c r="DG273" s="37"/>
      <c r="DH273" s="37"/>
      <c r="DI273" s="37"/>
      <c r="DJ273" s="37"/>
      <c r="DK273" s="37"/>
      <c r="DL273" s="37"/>
      <c r="DM273" s="37"/>
      <c r="DN273" s="37"/>
      <c r="DO273" s="37"/>
      <c r="DP273" s="37"/>
      <c r="DQ273" s="37"/>
      <c r="DR273" s="37"/>
      <c r="DS273" s="37"/>
      <c r="DT273" s="37"/>
      <c r="DU273" s="37"/>
      <c r="DV273" s="37"/>
      <c r="DW273" s="37"/>
      <c r="DX273" s="37"/>
      <c r="DY273" s="37"/>
      <c r="DZ273" s="37"/>
      <c r="EA273" s="37"/>
      <c r="EB273" s="37"/>
      <c r="EC273" s="37"/>
      <c r="ED273" s="37"/>
      <c r="EE273" s="37"/>
      <c r="EF273" s="37"/>
      <c r="EG273" s="37"/>
      <c r="EH273" s="37"/>
      <c r="EI273" s="37"/>
      <c r="EJ273" s="37"/>
      <c r="EK273" s="37"/>
      <c r="EL273" s="37"/>
      <c r="EM273" s="37"/>
      <c r="EN273" s="37"/>
      <c r="EO273" s="37"/>
      <c r="EP273" s="37"/>
      <c r="EQ273" s="37"/>
      <c r="ER273" s="37"/>
      <c r="ES273" s="37"/>
      <c r="ET273" s="37"/>
      <c r="EU273" s="37"/>
      <c r="EV273" s="37"/>
      <c r="EW273" s="37"/>
      <c r="EX273" s="37"/>
      <c r="EY273" s="37"/>
      <c r="EZ273" s="37"/>
      <c r="FA273" s="37"/>
      <c r="FB273" s="37"/>
      <c r="FC273" s="37"/>
      <c r="FD273" s="37"/>
      <c r="FE273" s="37"/>
      <c r="FF273" s="37"/>
      <c r="FG273" s="37"/>
      <c r="FH273" s="37"/>
      <c r="FI273" s="37"/>
      <c r="FJ273" s="37"/>
      <c r="FK273" s="37"/>
      <c r="FL273" s="37"/>
      <c r="FM273" s="37"/>
      <c r="FN273" s="37"/>
      <c r="FO273" s="37"/>
      <c r="FP273" s="37"/>
      <c r="FQ273" s="37"/>
      <c r="FR273" s="37"/>
      <c r="FS273" s="37"/>
      <c r="FT273" s="37"/>
      <c r="FU273" s="37"/>
      <c r="FV273" s="37"/>
      <c r="FW273" s="37"/>
      <c r="FX273" s="37"/>
      <c r="FY273" s="37"/>
      <c r="FZ273" s="37"/>
      <c r="GA273" s="37"/>
      <c r="GB273" s="37"/>
      <c r="GC273" s="37"/>
      <c r="GD273" s="37"/>
      <c r="GE273" s="37"/>
      <c r="GF273" s="37"/>
      <c r="GG273" s="37"/>
      <c r="GH273" s="37"/>
      <c r="GI273" s="37"/>
      <c r="GJ273" s="37"/>
      <c r="GK273" s="37"/>
      <c r="GL273" s="37"/>
      <c r="GM273" s="37"/>
      <c r="GN273" s="37"/>
      <c r="GO273" s="37"/>
      <c r="GP273" s="37"/>
      <c r="GQ273" s="37"/>
      <c r="GR273" s="37"/>
      <c r="GS273" s="37"/>
      <c r="GT273" s="37"/>
      <c r="GU273" s="37"/>
      <c r="GV273" s="37"/>
      <c r="GW273" s="37"/>
      <c r="GX273" s="37"/>
      <c r="GY273" s="37"/>
      <c r="GZ273" s="37"/>
      <c r="HA273" s="37"/>
      <c r="HB273" s="37"/>
      <c r="HC273" s="37"/>
      <c r="HD273" s="37"/>
      <c r="HE273" s="37"/>
      <c r="HF273" s="37"/>
      <c r="HG273" s="37"/>
      <c r="HH273" s="37"/>
      <c r="HI273" s="37"/>
      <c r="HJ273" s="37"/>
      <c r="HK273" s="37"/>
      <c r="HL273" s="37"/>
      <c r="HM273" s="37"/>
      <c r="HN273" s="37"/>
      <c r="HO273" s="37"/>
      <c r="HP273" s="37"/>
      <c r="HQ273" s="37"/>
      <c r="HR273" s="37"/>
      <c r="HS273" s="37"/>
      <c r="HT273" s="37"/>
      <c r="HU273" s="37"/>
      <c r="HV273" s="37"/>
      <c r="HW273" s="37"/>
      <c r="HX273" s="37"/>
      <c r="HY273" s="37"/>
      <c r="HZ273" s="37"/>
      <c r="IA273" s="37"/>
      <c r="IB273" s="37"/>
      <c r="IC273" s="37"/>
      <c r="ID273" s="37"/>
      <c r="IE273" s="37"/>
      <c r="IF273" s="37"/>
      <c r="IG273" s="37"/>
      <c r="IH273" s="37"/>
      <c r="II273" s="37"/>
      <c r="IJ273" s="37"/>
      <c r="IK273" s="37"/>
      <c r="IL273" s="37"/>
      <c r="IM273" s="37"/>
      <c r="IN273" s="37"/>
      <c r="IO273" s="37"/>
      <c r="IP273" s="37"/>
      <c r="IQ273" s="37"/>
      <c r="IR273" s="37"/>
      <c r="IS273" s="37"/>
      <c r="IT273" s="37"/>
      <c r="IU273" s="37"/>
      <c r="IV273" s="37"/>
    </row>
    <row r="274" spans="1:256" s="178" customFormat="1">
      <c r="A274" s="3"/>
      <c r="B274" s="35"/>
      <c r="C274" s="35"/>
      <c r="D274" s="35"/>
      <c r="E274" s="35"/>
      <c r="F274" s="35"/>
      <c r="G274" s="35"/>
      <c r="H274" s="35"/>
      <c r="I274" s="3"/>
      <c r="J274" s="35"/>
      <c r="K274" s="35"/>
      <c r="L274" s="35"/>
      <c r="M274" s="35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  <c r="BO274" s="37"/>
      <c r="BP274" s="37"/>
      <c r="BQ274" s="37"/>
      <c r="BR274" s="37"/>
      <c r="BS274" s="37"/>
      <c r="BT274" s="37"/>
      <c r="BU274" s="37"/>
      <c r="BV274" s="37"/>
      <c r="BW274" s="37"/>
      <c r="BX274" s="37"/>
      <c r="BY274" s="37"/>
      <c r="BZ274" s="37"/>
      <c r="CA274" s="37"/>
      <c r="CB274" s="37"/>
      <c r="CC274" s="37"/>
      <c r="CD274" s="37"/>
      <c r="CE274" s="37"/>
      <c r="CF274" s="37"/>
      <c r="CG274" s="37"/>
      <c r="CH274" s="37"/>
      <c r="CI274" s="37"/>
      <c r="CJ274" s="37"/>
      <c r="CK274" s="37"/>
      <c r="CL274" s="37"/>
      <c r="CM274" s="37"/>
      <c r="CN274" s="37"/>
      <c r="CO274" s="37"/>
      <c r="CP274" s="37"/>
      <c r="CQ274" s="37"/>
      <c r="CR274" s="37"/>
      <c r="CS274" s="37"/>
      <c r="CT274" s="37"/>
      <c r="CU274" s="37"/>
      <c r="CV274" s="37"/>
      <c r="CW274" s="37"/>
      <c r="CX274" s="37"/>
      <c r="CY274" s="37"/>
      <c r="CZ274" s="37"/>
      <c r="DA274" s="37"/>
      <c r="DB274" s="37"/>
      <c r="DC274" s="37"/>
      <c r="DD274" s="37"/>
      <c r="DE274" s="37"/>
      <c r="DF274" s="37"/>
      <c r="DG274" s="37"/>
      <c r="DH274" s="37"/>
      <c r="DI274" s="37"/>
      <c r="DJ274" s="37"/>
      <c r="DK274" s="37"/>
      <c r="DL274" s="37"/>
      <c r="DM274" s="37"/>
      <c r="DN274" s="37"/>
      <c r="DO274" s="37"/>
      <c r="DP274" s="37"/>
      <c r="DQ274" s="37"/>
      <c r="DR274" s="37"/>
      <c r="DS274" s="37"/>
      <c r="DT274" s="37"/>
      <c r="DU274" s="37"/>
      <c r="DV274" s="37"/>
      <c r="DW274" s="37"/>
      <c r="DX274" s="37"/>
      <c r="DY274" s="37"/>
      <c r="DZ274" s="37"/>
      <c r="EA274" s="37"/>
      <c r="EB274" s="37"/>
      <c r="EC274" s="37"/>
      <c r="ED274" s="37"/>
      <c r="EE274" s="37"/>
      <c r="EF274" s="37"/>
      <c r="EG274" s="37"/>
      <c r="EH274" s="37"/>
      <c r="EI274" s="37"/>
      <c r="EJ274" s="37"/>
      <c r="EK274" s="37"/>
      <c r="EL274" s="37"/>
      <c r="EM274" s="37"/>
      <c r="EN274" s="37"/>
      <c r="EO274" s="37"/>
      <c r="EP274" s="37"/>
      <c r="EQ274" s="37"/>
      <c r="ER274" s="37"/>
      <c r="ES274" s="37"/>
      <c r="ET274" s="37"/>
      <c r="EU274" s="37"/>
      <c r="EV274" s="37"/>
      <c r="EW274" s="37"/>
      <c r="EX274" s="37"/>
      <c r="EY274" s="37"/>
      <c r="EZ274" s="37"/>
      <c r="FA274" s="37"/>
      <c r="FB274" s="37"/>
      <c r="FC274" s="37"/>
      <c r="FD274" s="37"/>
      <c r="FE274" s="37"/>
      <c r="FF274" s="37"/>
      <c r="FG274" s="37"/>
      <c r="FH274" s="37"/>
      <c r="FI274" s="37"/>
      <c r="FJ274" s="37"/>
      <c r="FK274" s="37"/>
      <c r="FL274" s="37"/>
      <c r="FM274" s="37"/>
      <c r="FN274" s="37"/>
      <c r="FO274" s="37"/>
      <c r="FP274" s="37"/>
      <c r="FQ274" s="37"/>
      <c r="FR274" s="37"/>
      <c r="FS274" s="37"/>
      <c r="FT274" s="37"/>
      <c r="FU274" s="37"/>
      <c r="FV274" s="37"/>
      <c r="FW274" s="37"/>
      <c r="FX274" s="37"/>
      <c r="FY274" s="37"/>
      <c r="FZ274" s="37"/>
      <c r="GA274" s="37"/>
      <c r="GB274" s="37"/>
      <c r="GC274" s="37"/>
      <c r="GD274" s="37"/>
      <c r="GE274" s="37"/>
      <c r="GF274" s="37"/>
      <c r="GG274" s="37"/>
      <c r="GH274" s="37"/>
      <c r="GI274" s="37"/>
      <c r="GJ274" s="37"/>
      <c r="GK274" s="37"/>
      <c r="GL274" s="37"/>
      <c r="GM274" s="37"/>
      <c r="GN274" s="37"/>
      <c r="GO274" s="37"/>
      <c r="GP274" s="37"/>
      <c r="GQ274" s="37"/>
      <c r="GR274" s="37"/>
      <c r="GS274" s="37"/>
      <c r="GT274" s="37"/>
      <c r="GU274" s="37"/>
      <c r="GV274" s="37"/>
      <c r="GW274" s="37"/>
      <c r="GX274" s="37"/>
      <c r="GY274" s="37"/>
      <c r="GZ274" s="37"/>
      <c r="HA274" s="37"/>
      <c r="HB274" s="37"/>
      <c r="HC274" s="37"/>
      <c r="HD274" s="37"/>
      <c r="HE274" s="37"/>
      <c r="HF274" s="37"/>
      <c r="HG274" s="37"/>
      <c r="HH274" s="37"/>
      <c r="HI274" s="37"/>
      <c r="HJ274" s="37"/>
      <c r="HK274" s="37"/>
      <c r="HL274" s="37"/>
      <c r="HM274" s="37"/>
      <c r="HN274" s="37"/>
      <c r="HO274" s="37"/>
      <c r="HP274" s="37"/>
      <c r="HQ274" s="37"/>
      <c r="HR274" s="37"/>
      <c r="HS274" s="37"/>
      <c r="HT274" s="37"/>
      <c r="HU274" s="37"/>
      <c r="HV274" s="37"/>
      <c r="HW274" s="37"/>
      <c r="HX274" s="37"/>
      <c r="HY274" s="37"/>
      <c r="HZ274" s="37"/>
      <c r="IA274" s="37"/>
      <c r="IB274" s="37"/>
      <c r="IC274" s="37"/>
      <c r="ID274" s="37"/>
      <c r="IE274" s="37"/>
      <c r="IF274" s="37"/>
      <c r="IG274" s="37"/>
      <c r="IH274" s="37"/>
      <c r="II274" s="37"/>
      <c r="IJ274" s="37"/>
      <c r="IK274" s="37"/>
      <c r="IL274" s="37"/>
      <c r="IM274" s="37"/>
      <c r="IN274" s="37"/>
      <c r="IO274" s="37"/>
      <c r="IP274" s="37"/>
      <c r="IQ274" s="37"/>
      <c r="IR274" s="37"/>
      <c r="IS274" s="37"/>
      <c r="IT274" s="37"/>
      <c r="IU274" s="37"/>
      <c r="IV274" s="37"/>
    </row>
    <row r="275" spans="1:256" s="178" customFormat="1">
      <c r="A275" s="3"/>
      <c r="B275" s="35"/>
      <c r="C275" s="35"/>
      <c r="D275" s="35"/>
      <c r="E275" s="35"/>
      <c r="F275" s="35"/>
      <c r="G275" s="35"/>
      <c r="H275" s="35"/>
      <c r="I275" s="3"/>
      <c r="J275" s="35"/>
      <c r="K275" s="35"/>
      <c r="L275" s="35"/>
      <c r="M275" s="35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7"/>
      <c r="BT275" s="37"/>
      <c r="BU275" s="37"/>
      <c r="BV275" s="37"/>
      <c r="BW275" s="37"/>
      <c r="BX275" s="37"/>
      <c r="BY275" s="37"/>
      <c r="BZ275" s="37"/>
      <c r="CA275" s="37"/>
      <c r="CB275" s="37"/>
      <c r="CC275" s="37"/>
      <c r="CD275" s="37"/>
      <c r="CE275" s="37"/>
      <c r="CF275" s="37"/>
      <c r="CG275" s="37"/>
      <c r="CH275" s="37"/>
      <c r="CI275" s="37"/>
      <c r="CJ275" s="37"/>
      <c r="CK275" s="37"/>
      <c r="CL275" s="37"/>
      <c r="CM275" s="37"/>
      <c r="CN275" s="37"/>
      <c r="CO275" s="37"/>
      <c r="CP275" s="37"/>
      <c r="CQ275" s="37"/>
      <c r="CR275" s="37"/>
      <c r="CS275" s="37"/>
      <c r="CT275" s="37"/>
      <c r="CU275" s="37"/>
      <c r="CV275" s="37"/>
      <c r="CW275" s="37"/>
      <c r="CX275" s="37"/>
      <c r="CY275" s="37"/>
      <c r="CZ275" s="37"/>
      <c r="DA275" s="37"/>
      <c r="DB275" s="37"/>
      <c r="DC275" s="37"/>
      <c r="DD275" s="37"/>
      <c r="DE275" s="37"/>
      <c r="DF275" s="37"/>
      <c r="DG275" s="37"/>
      <c r="DH275" s="37"/>
      <c r="DI275" s="37"/>
      <c r="DJ275" s="37"/>
      <c r="DK275" s="37"/>
      <c r="DL275" s="37"/>
      <c r="DM275" s="37"/>
      <c r="DN275" s="37"/>
      <c r="DO275" s="37"/>
      <c r="DP275" s="37"/>
      <c r="DQ275" s="37"/>
      <c r="DR275" s="37"/>
      <c r="DS275" s="37"/>
      <c r="DT275" s="37"/>
      <c r="DU275" s="37"/>
      <c r="DV275" s="37"/>
      <c r="DW275" s="37"/>
      <c r="DX275" s="37"/>
      <c r="DY275" s="37"/>
      <c r="DZ275" s="37"/>
      <c r="EA275" s="37"/>
      <c r="EB275" s="37"/>
      <c r="EC275" s="37"/>
      <c r="ED275" s="37"/>
      <c r="EE275" s="37"/>
      <c r="EF275" s="37"/>
      <c r="EG275" s="37"/>
      <c r="EH275" s="37"/>
      <c r="EI275" s="37"/>
      <c r="EJ275" s="37"/>
      <c r="EK275" s="37"/>
      <c r="EL275" s="37"/>
      <c r="EM275" s="37"/>
      <c r="EN275" s="37"/>
      <c r="EO275" s="37"/>
      <c r="EP275" s="37"/>
      <c r="EQ275" s="37"/>
      <c r="ER275" s="37"/>
      <c r="ES275" s="37"/>
      <c r="ET275" s="37"/>
      <c r="EU275" s="37"/>
      <c r="EV275" s="37"/>
      <c r="EW275" s="37"/>
      <c r="EX275" s="37"/>
      <c r="EY275" s="37"/>
      <c r="EZ275" s="37"/>
      <c r="FA275" s="37"/>
      <c r="FB275" s="37"/>
      <c r="FC275" s="37"/>
      <c r="FD275" s="37"/>
      <c r="FE275" s="37"/>
      <c r="FF275" s="37"/>
      <c r="FG275" s="37"/>
      <c r="FH275" s="37"/>
      <c r="FI275" s="37"/>
      <c r="FJ275" s="37"/>
      <c r="FK275" s="37"/>
      <c r="FL275" s="37"/>
      <c r="FM275" s="37"/>
      <c r="FN275" s="37"/>
      <c r="FO275" s="37"/>
      <c r="FP275" s="37"/>
      <c r="FQ275" s="37"/>
      <c r="FR275" s="37"/>
      <c r="FS275" s="37"/>
      <c r="FT275" s="37"/>
      <c r="FU275" s="37"/>
      <c r="FV275" s="37"/>
      <c r="FW275" s="37"/>
      <c r="FX275" s="37"/>
      <c r="FY275" s="37"/>
      <c r="FZ275" s="37"/>
      <c r="GA275" s="37"/>
      <c r="GB275" s="37"/>
      <c r="GC275" s="37"/>
      <c r="GD275" s="37"/>
      <c r="GE275" s="37"/>
      <c r="GF275" s="37"/>
      <c r="GG275" s="37"/>
      <c r="GH275" s="37"/>
      <c r="GI275" s="37"/>
      <c r="GJ275" s="37"/>
      <c r="GK275" s="37"/>
      <c r="GL275" s="37"/>
      <c r="GM275" s="37"/>
      <c r="GN275" s="37"/>
      <c r="GO275" s="37"/>
      <c r="GP275" s="37"/>
      <c r="GQ275" s="37"/>
      <c r="GR275" s="37"/>
      <c r="GS275" s="37"/>
      <c r="GT275" s="37"/>
      <c r="GU275" s="37"/>
      <c r="GV275" s="37"/>
      <c r="GW275" s="37"/>
      <c r="GX275" s="37"/>
      <c r="GY275" s="37"/>
      <c r="GZ275" s="37"/>
      <c r="HA275" s="37"/>
      <c r="HB275" s="37"/>
      <c r="HC275" s="37"/>
      <c r="HD275" s="37"/>
      <c r="HE275" s="37"/>
      <c r="HF275" s="37"/>
      <c r="HG275" s="37"/>
      <c r="HH275" s="37"/>
      <c r="HI275" s="37"/>
      <c r="HJ275" s="37"/>
      <c r="HK275" s="37"/>
      <c r="HL275" s="37"/>
      <c r="HM275" s="37"/>
      <c r="HN275" s="37"/>
      <c r="HO275" s="37"/>
      <c r="HP275" s="37"/>
      <c r="HQ275" s="37"/>
      <c r="HR275" s="37"/>
      <c r="HS275" s="37"/>
      <c r="HT275" s="37"/>
      <c r="HU275" s="37"/>
      <c r="HV275" s="37"/>
      <c r="HW275" s="37"/>
      <c r="HX275" s="37"/>
      <c r="HY275" s="37"/>
      <c r="HZ275" s="37"/>
      <c r="IA275" s="37"/>
      <c r="IB275" s="37"/>
      <c r="IC275" s="37"/>
      <c r="ID275" s="37"/>
      <c r="IE275" s="37"/>
      <c r="IF275" s="37"/>
      <c r="IG275" s="37"/>
      <c r="IH275" s="37"/>
      <c r="II275" s="37"/>
      <c r="IJ275" s="37"/>
      <c r="IK275" s="37"/>
      <c r="IL275" s="37"/>
      <c r="IM275" s="37"/>
      <c r="IN275" s="37"/>
      <c r="IO275" s="37"/>
      <c r="IP275" s="37"/>
      <c r="IQ275" s="37"/>
      <c r="IR275" s="37"/>
      <c r="IS275" s="37"/>
      <c r="IT275" s="37"/>
      <c r="IU275" s="37"/>
      <c r="IV275" s="37"/>
    </row>
    <row r="276" spans="1:256" s="178" customFormat="1">
      <c r="A276" s="3"/>
      <c r="B276" s="35"/>
      <c r="C276" s="35"/>
      <c r="D276" s="35"/>
      <c r="E276" s="35"/>
      <c r="F276" s="35"/>
      <c r="G276" s="35"/>
      <c r="H276" s="35"/>
      <c r="I276" s="3"/>
      <c r="J276" s="35"/>
      <c r="K276" s="35"/>
      <c r="L276" s="35"/>
      <c r="M276" s="35"/>
    </row>
    <row r="277" spans="1:256" s="37" customFormat="1">
      <c r="A277" s="3"/>
      <c r="B277" s="35"/>
      <c r="C277" s="35"/>
      <c r="D277" s="35"/>
      <c r="E277" s="35"/>
      <c r="F277" s="35"/>
      <c r="G277" s="35"/>
      <c r="H277" s="35"/>
      <c r="I277" s="3"/>
      <c r="J277" s="35"/>
      <c r="K277" s="35"/>
      <c r="L277" s="35"/>
      <c r="M277" s="35"/>
      <c r="N277" s="178"/>
      <c r="O277" s="178"/>
      <c r="P277" s="178"/>
      <c r="Q277" s="178"/>
      <c r="R277" s="178"/>
      <c r="S277" s="178"/>
      <c r="T277" s="178"/>
      <c r="U277" s="178"/>
      <c r="V277" s="178"/>
      <c r="W277" s="178"/>
      <c r="X277" s="178"/>
      <c r="Y277" s="178"/>
      <c r="Z277" s="178"/>
      <c r="AA277" s="178"/>
      <c r="AB277" s="178"/>
      <c r="AC277" s="178"/>
      <c r="AD277" s="178"/>
      <c r="AE277" s="178"/>
      <c r="AF277" s="178"/>
      <c r="AG277" s="178"/>
      <c r="AH277" s="178"/>
      <c r="AI277" s="178"/>
      <c r="AJ277" s="178"/>
      <c r="AK277" s="178"/>
      <c r="AL277" s="178"/>
      <c r="AM277" s="178"/>
      <c r="AN277" s="178"/>
      <c r="AO277" s="178"/>
      <c r="AP277" s="178"/>
      <c r="AQ277" s="178"/>
      <c r="AR277" s="178"/>
      <c r="AS277" s="178"/>
      <c r="AT277" s="178"/>
      <c r="AU277" s="178"/>
      <c r="AV277" s="178"/>
      <c r="AW277" s="178"/>
      <c r="AX277" s="178"/>
      <c r="AY277" s="178"/>
      <c r="AZ277" s="178"/>
      <c r="BA277" s="178"/>
      <c r="BB277" s="178"/>
      <c r="BC277" s="178"/>
      <c r="BD277" s="178"/>
      <c r="BE277" s="178"/>
      <c r="BF277" s="178"/>
      <c r="BG277" s="178"/>
      <c r="BH277" s="178"/>
      <c r="BI277" s="178"/>
      <c r="BJ277" s="178"/>
      <c r="BK277" s="178"/>
      <c r="BL277" s="178"/>
      <c r="BM277" s="178"/>
      <c r="BN277" s="178"/>
      <c r="BO277" s="178"/>
      <c r="BP277" s="178"/>
      <c r="BQ277" s="178"/>
      <c r="BR277" s="178"/>
      <c r="BS277" s="178"/>
      <c r="BT277" s="178"/>
      <c r="BU277" s="178"/>
      <c r="BV277" s="178"/>
      <c r="BW277" s="178"/>
      <c r="BX277" s="178"/>
      <c r="BY277" s="178"/>
      <c r="BZ277" s="178"/>
      <c r="CA277" s="178"/>
      <c r="CB277" s="178"/>
      <c r="CC277" s="178"/>
      <c r="CD277" s="178"/>
      <c r="CE277" s="178"/>
      <c r="CF277" s="178"/>
      <c r="CG277" s="178"/>
      <c r="CH277" s="178"/>
      <c r="CI277" s="178"/>
      <c r="CJ277" s="178"/>
      <c r="CK277" s="178"/>
      <c r="CL277" s="178"/>
      <c r="CM277" s="178"/>
      <c r="CN277" s="178"/>
      <c r="CO277" s="178"/>
      <c r="CP277" s="178"/>
      <c r="CQ277" s="178"/>
      <c r="CR277" s="178"/>
      <c r="CS277" s="178"/>
      <c r="CT277" s="178"/>
      <c r="CU277" s="178"/>
      <c r="CV277" s="178"/>
      <c r="CW277" s="178"/>
      <c r="CX277" s="178"/>
      <c r="CY277" s="178"/>
      <c r="CZ277" s="178"/>
      <c r="DA277" s="178"/>
      <c r="DB277" s="178"/>
      <c r="DC277" s="178"/>
      <c r="DD277" s="178"/>
      <c r="DE277" s="178"/>
      <c r="DF277" s="178"/>
      <c r="DG277" s="178"/>
      <c r="DH277" s="178"/>
      <c r="DI277" s="178"/>
      <c r="DJ277" s="178"/>
      <c r="DK277" s="178"/>
      <c r="DL277" s="178"/>
      <c r="DM277" s="178"/>
      <c r="DN277" s="178"/>
      <c r="DO277" s="178"/>
      <c r="DP277" s="178"/>
      <c r="DQ277" s="178"/>
      <c r="DR277" s="178"/>
      <c r="DS277" s="178"/>
      <c r="DT277" s="178"/>
      <c r="DU277" s="178"/>
      <c r="DV277" s="178"/>
      <c r="DW277" s="178"/>
      <c r="DX277" s="178"/>
      <c r="DY277" s="178"/>
      <c r="DZ277" s="178"/>
      <c r="EA277" s="178"/>
      <c r="EB277" s="178"/>
      <c r="EC277" s="178"/>
      <c r="ED277" s="178"/>
      <c r="EE277" s="178"/>
      <c r="EF277" s="178"/>
      <c r="EG277" s="178"/>
      <c r="EH277" s="178"/>
      <c r="EI277" s="178"/>
      <c r="EJ277" s="178"/>
      <c r="EK277" s="178"/>
      <c r="EL277" s="178"/>
      <c r="EM277" s="178"/>
      <c r="EN277" s="178"/>
      <c r="EO277" s="178"/>
      <c r="EP277" s="178"/>
      <c r="EQ277" s="178"/>
      <c r="ER277" s="178"/>
      <c r="ES277" s="178"/>
      <c r="ET277" s="178"/>
      <c r="EU277" s="178"/>
      <c r="EV277" s="178"/>
      <c r="EW277" s="178"/>
      <c r="EX277" s="178"/>
      <c r="EY277" s="178"/>
      <c r="EZ277" s="178"/>
      <c r="FA277" s="178"/>
      <c r="FB277" s="178"/>
      <c r="FC277" s="178"/>
      <c r="FD277" s="178"/>
      <c r="FE277" s="178"/>
      <c r="FF277" s="178"/>
      <c r="FG277" s="178"/>
      <c r="FH277" s="178"/>
      <c r="FI277" s="178"/>
      <c r="FJ277" s="178"/>
      <c r="FK277" s="178"/>
      <c r="FL277" s="178"/>
      <c r="FM277" s="178"/>
      <c r="FN277" s="178"/>
      <c r="FO277" s="178"/>
      <c r="FP277" s="178"/>
      <c r="FQ277" s="178"/>
      <c r="FR277" s="178"/>
      <c r="FS277" s="178"/>
      <c r="FT277" s="178"/>
      <c r="FU277" s="178"/>
      <c r="FV277" s="178"/>
      <c r="FW277" s="178"/>
      <c r="FX277" s="178"/>
      <c r="FY277" s="178"/>
      <c r="FZ277" s="178"/>
      <c r="GA277" s="178"/>
      <c r="GB277" s="178"/>
      <c r="GC277" s="178"/>
      <c r="GD277" s="178"/>
      <c r="GE277" s="178"/>
      <c r="GF277" s="178"/>
      <c r="GG277" s="178"/>
      <c r="GH277" s="178"/>
      <c r="GI277" s="178"/>
      <c r="GJ277" s="178"/>
      <c r="GK277" s="178"/>
      <c r="GL277" s="178"/>
      <c r="GM277" s="178"/>
      <c r="GN277" s="178"/>
      <c r="GO277" s="178"/>
      <c r="GP277" s="178"/>
      <c r="GQ277" s="178"/>
      <c r="GR277" s="178"/>
      <c r="GS277" s="178"/>
      <c r="GT277" s="178"/>
      <c r="GU277" s="178"/>
      <c r="GV277" s="178"/>
      <c r="GW277" s="178"/>
      <c r="GX277" s="178"/>
      <c r="GY277" s="178"/>
      <c r="GZ277" s="178"/>
      <c r="HA277" s="178"/>
      <c r="HB277" s="178"/>
      <c r="HC277" s="178"/>
      <c r="HD277" s="178"/>
      <c r="HE277" s="178"/>
      <c r="HF277" s="178"/>
      <c r="HG277" s="178"/>
      <c r="HH277" s="178"/>
      <c r="HI277" s="178"/>
      <c r="HJ277" s="178"/>
      <c r="HK277" s="178"/>
      <c r="HL277" s="178"/>
      <c r="HM277" s="178"/>
      <c r="HN277" s="178"/>
      <c r="HO277" s="178"/>
      <c r="HP277" s="178"/>
      <c r="HQ277" s="178"/>
      <c r="HR277" s="178"/>
      <c r="HS277" s="178"/>
      <c r="HT277" s="178"/>
      <c r="HU277" s="178"/>
      <c r="HV277" s="178"/>
      <c r="HW277" s="178"/>
      <c r="HX277" s="178"/>
      <c r="HY277" s="178"/>
      <c r="HZ277" s="178"/>
      <c r="IA277" s="178"/>
      <c r="IB277" s="178"/>
      <c r="IC277" s="178"/>
      <c r="ID277" s="178"/>
      <c r="IE277" s="178"/>
      <c r="IF277" s="178"/>
      <c r="IG277" s="178"/>
      <c r="IH277" s="178"/>
      <c r="II277" s="178"/>
      <c r="IJ277" s="178"/>
      <c r="IK277" s="178"/>
      <c r="IL277" s="178"/>
      <c r="IM277" s="178"/>
      <c r="IN277" s="178"/>
      <c r="IO277" s="178"/>
      <c r="IP277" s="178"/>
      <c r="IQ277" s="178"/>
      <c r="IR277" s="178"/>
      <c r="IS277" s="178"/>
      <c r="IT277" s="178"/>
      <c r="IU277" s="178"/>
      <c r="IV277" s="178"/>
    </row>
    <row r="278" spans="1:256" s="178" customFormat="1">
      <c r="A278" s="3"/>
      <c r="B278" s="35"/>
      <c r="C278" s="35"/>
      <c r="D278" s="35"/>
      <c r="E278" s="35"/>
      <c r="F278" s="35"/>
      <c r="G278" s="35"/>
      <c r="H278" s="35"/>
      <c r="I278" s="3"/>
      <c r="J278" s="35"/>
      <c r="K278" s="35"/>
      <c r="L278" s="35"/>
      <c r="M278" s="35"/>
    </row>
    <row r="279" spans="1:256" s="178" customFormat="1">
      <c r="A279" s="3"/>
      <c r="B279" s="35"/>
      <c r="C279" s="35"/>
      <c r="D279" s="35"/>
      <c r="E279" s="35"/>
      <c r="F279" s="35"/>
      <c r="G279" s="35"/>
      <c r="H279" s="35"/>
      <c r="I279" s="3"/>
      <c r="J279" s="35"/>
      <c r="K279" s="35"/>
      <c r="L279" s="35"/>
      <c r="M279" s="35"/>
    </row>
    <row r="280" spans="1:256" s="178" customFormat="1">
      <c r="A280" s="3"/>
      <c r="B280" s="35"/>
      <c r="C280" s="35"/>
      <c r="D280" s="35"/>
      <c r="E280" s="35"/>
      <c r="F280" s="35"/>
      <c r="G280" s="35"/>
      <c r="H280" s="35"/>
      <c r="I280" s="3"/>
      <c r="J280" s="35"/>
      <c r="K280" s="35"/>
      <c r="L280" s="35"/>
      <c r="M280" s="35"/>
    </row>
    <row r="281" spans="1:256" s="178" customFormat="1">
      <c r="A281" s="3"/>
      <c r="B281" s="35"/>
      <c r="C281" s="35"/>
      <c r="D281" s="35"/>
      <c r="E281" s="35"/>
      <c r="F281" s="35"/>
      <c r="G281" s="35"/>
      <c r="H281" s="35"/>
      <c r="I281" s="3"/>
      <c r="J281" s="35"/>
      <c r="K281" s="35"/>
      <c r="L281" s="35"/>
      <c r="M281" s="35"/>
    </row>
    <row r="282" spans="1:256" s="178" customFormat="1">
      <c r="A282" s="3"/>
      <c r="B282" s="35"/>
      <c r="C282" s="35"/>
      <c r="D282" s="35"/>
      <c r="E282" s="35"/>
      <c r="F282" s="35"/>
      <c r="G282" s="35"/>
      <c r="H282" s="35"/>
      <c r="I282" s="3"/>
      <c r="J282" s="35"/>
      <c r="K282" s="35"/>
      <c r="L282" s="35"/>
      <c r="M282" s="35"/>
    </row>
    <row r="283" spans="1:256" s="178" customFormat="1">
      <c r="A283" s="3"/>
      <c r="B283" s="35"/>
      <c r="C283" s="35"/>
      <c r="D283" s="35"/>
      <c r="E283" s="35"/>
      <c r="F283" s="35"/>
      <c r="G283" s="35"/>
      <c r="H283" s="35"/>
      <c r="I283" s="3"/>
      <c r="J283" s="35"/>
      <c r="K283" s="35"/>
      <c r="L283" s="35"/>
      <c r="M283" s="35"/>
    </row>
    <row r="284" spans="1:256" s="178" customFormat="1">
      <c r="A284" s="3"/>
      <c r="B284" s="35"/>
      <c r="C284" s="35"/>
      <c r="D284" s="35"/>
      <c r="E284" s="35"/>
      <c r="F284" s="35"/>
      <c r="G284" s="35"/>
      <c r="H284" s="35"/>
      <c r="I284" s="3"/>
      <c r="J284" s="35"/>
      <c r="K284" s="35"/>
      <c r="L284" s="35"/>
      <c r="M284" s="35"/>
    </row>
    <row r="285" spans="1:256" s="178" customFormat="1">
      <c r="A285" s="3"/>
      <c r="B285" s="35"/>
      <c r="C285" s="35"/>
      <c r="D285" s="35"/>
      <c r="E285" s="35"/>
      <c r="F285" s="35"/>
      <c r="G285" s="35"/>
      <c r="H285" s="35"/>
      <c r="I285" s="3"/>
      <c r="J285" s="35"/>
      <c r="K285" s="35"/>
      <c r="L285" s="35"/>
      <c r="M285" s="35"/>
    </row>
    <row r="286" spans="1:256" s="178" customFormat="1">
      <c r="A286" s="3"/>
      <c r="B286" s="35"/>
      <c r="C286" s="35"/>
      <c r="D286" s="35"/>
      <c r="E286" s="35"/>
      <c r="F286" s="35"/>
      <c r="G286" s="35"/>
      <c r="H286" s="35"/>
      <c r="I286" s="3"/>
      <c r="J286" s="35"/>
      <c r="K286" s="35"/>
      <c r="L286" s="35"/>
      <c r="M286" s="35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  <c r="BO286" s="37"/>
      <c r="BP286" s="37"/>
      <c r="BQ286" s="37"/>
      <c r="BR286" s="37"/>
      <c r="BS286" s="37"/>
      <c r="BT286" s="37"/>
      <c r="BU286" s="37"/>
      <c r="BV286" s="37"/>
      <c r="BW286" s="37"/>
      <c r="BX286" s="37"/>
      <c r="BY286" s="37"/>
      <c r="BZ286" s="37"/>
      <c r="CA286" s="37"/>
      <c r="CB286" s="37"/>
      <c r="CC286" s="37"/>
      <c r="CD286" s="37"/>
      <c r="CE286" s="37"/>
      <c r="CF286" s="37"/>
      <c r="CG286" s="37"/>
      <c r="CH286" s="37"/>
      <c r="CI286" s="37"/>
      <c r="CJ286" s="37"/>
      <c r="CK286" s="37"/>
      <c r="CL286" s="37"/>
      <c r="CM286" s="37"/>
      <c r="CN286" s="37"/>
      <c r="CO286" s="37"/>
      <c r="CP286" s="37"/>
      <c r="CQ286" s="37"/>
      <c r="CR286" s="37"/>
      <c r="CS286" s="37"/>
      <c r="CT286" s="37"/>
      <c r="CU286" s="37"/>
      <c r="CV286" s="37"/>
      <c r="CW286" s="37"/>
      <c r="CX286" s="37"/>
      <c r="CY286" s="37"/>
      <c r="CZ286" s="37"/>
      <c r="DA286" s="37"/>
      <c r="DB286" s="37"/>
      <c r="DC286" s="37"/>
      <c r="DD286" s="37"/>
      <c r="DE286" s="37"/>
      <c r="DF286" s="37"/>
      <c r="DG286" s="37"/>
      <c r="DH286" s="37"/>
      <c r="DI286" s="37"/>
      <c r="DJ286" s="37"/>
      <c r="DK286" s="37"/>
      <c r="DL286" s="37"/>
      <c r="DM286" s="37"/>
      <c r="DN286" s="37"/>
      <c r="DO286" s="37"/>
      <c r="DP286" s="37"/>
      <c r="DQ286" s="37"/>
      <c r="DR286" s="37"/>
      <c r="DS286" s="37"/>
      <c r="DT286" s="37"/>
      <c r="DU286" s="37"/>
      <c r="DV286" s="37"/>
      <c r="DW286" s="37"/>
      <c r="DX286" s="37"/>
      <c r="DY286" s="37"/>
      <c r="DZ286" s="37"/>
      <c r="EA286" s="37"/>
      <c r="EB286" s="37"/>
      <c r="EC286" s="37"/>
      <c r="ED286" s="37"/>
      <c r="EE286" s="37"/>
      <c r="EF286" s="37"/>
      <c r="EG286" s="37"/>
      <c r="EH286" s="37"/>
      <c r="EI286" s="37"/>
      <c r="EJ286" s="37"/>
      <c r="EK286" s="37"/>
      <c r="EL286" s="37"/>
      <c r="EM286" s="37"/>
      <c r="EN286" s="37"/>
      <c r="EO286" s="37"/>
      <c r="EP286" s="37"/>
      <c r="EQ286" s="37"/>
      <c r="ER286" s="37"/>
      <c r="ES286" s="37"/>
      <c r="ET286" s="37"/>
      <c r="EU286" s="37"/>
      <c r="EV286" s="37"/>
      <c r="EW286" s="37"/>
      <c r="EX286" s="37"/>
      <c r="EY286" s="37"/>
      <c r="EZ286" s="37"/>
      <c r="FA286" s="37"/>
      <c r="FB286" s="37"/>
      <c r="FC286" s="37"/>
      <c r="FD286" s="37"/>
      <c r="FE286" s="37"/>
      <c r="FF286" s="37"/>
      <c r="FG286" s="37"/>
      <c r="FH286" s="37"/>
      <c r="FI286" s="37"/>
      <c r="FJ286" s="37"/>
      <c r="FK286" s="37"/>
      <c r="FL286" s="37"/>
      <c r="FM286" s="37"/>
      <c r="FN286" s="37"/>
      <c r="FO286" s="37"/>
      <c r="FP286" s="37"/>
      <c r="FQ286" s="37"/>
      <c r="FR286" s="37"/>
      <c r="FS286" s="37"/>
      <c r="FT286" s="37"/>
      <c r="FU286" s="37"/>
      <c r="FV286" s="37"/>
      <c r="FW286" s="37"/>
      <c r="FX286" s="37"/>
      <c r="FY286" s="37"/>
      <c r="FZ286" s="37"/>
      <c r="GA286" s="37"/>
      <c r="GB286" s="37"/>
      <c r="GC286" s="37"/>
      <c r="GD286" s="37"/>
      <c r="GE286" s="37"/>
      <c r="GF286" s="37"/>
      <c r="GG286" s="37"/>
      <c r="GH286" s="37"/>
      <c r="GI286" s="37"/>
      <c r="GJ286" s="37"/>
      <c r="GK286" s="37"/>
      <c r="GL286" s="37"/>
      <c r="GM286" s="37"/>
      <c r="GN286" s="37"/>
      <c r="GO286" s="37"/>
      <c r="GP286" s="37"/>
      <c r="GQ286" s="37"/>
      <c r="GR286" s="37"/>
      <c r="GS286" s="37"/>
      <c r="GT286" s="37"/>
      <c r="GU286" s="37"/>
      <c r="GV286" s="37"/>
      <c r="GW286" s="37"/>
      <c r="GX286" s="37"/>
      <c r="GY286" s="37"/>
      <c r="GZ286" s="37"/>
      <c r="HA286" s="37"/>
      <c r="HB286" s="37"/>
      <c r="HC286" s="37"/>
      <c r="HD286" s="37"/>
      <c r="HE286" s="37"/>
      <c r="HF286" s="37"/>
      <c r="HG286" s="37"/>
      <c r="HH286" s="37"/>
      <c r="HI286" s="37"/>
      <c r="HJ286" s="37"/>
      <c r="HK286" s="37"/>
      <c r="HL286" s="37"/>
      <c r="HM286" s="37"/>
      <c r="HN286" s="37"/>
      <c r="HO286" s="37"/>
      <c r="HP286" s="37"/>
      <c r="HQ286" s="37"/>
      <c r="HR286" s="37"/>
      <c r="HS286" s="37"/>
      <c r="HT286" s="37"/>
      <c r="HU286" s="37"/>
      <c r="HV286" s="37"/>
      <c r="HW286" s="37"/>
      <c r="HX286" s="37"/>
      <c r="HY286" s="37"/>
      <c r="HZ286" s="37"/>
      <c r="IA286" s="37"/>
      <c r="IB286" s="37"/>
      <c r="IC286" s="37"/>
      <c r="ID286" s="37"/>
      <c r="IE286" s="37"/>
      <c r="IF286" s="37"/>
      <c r="IG286" s="37"/>
      <c r="IH286" s="37"/>
      <c r="II286" s="37"/>
      <c r="IJ286" s="37"/>
      <c r="IK286" s="37"/>
      <c r="IL286" s="37"/>
      <c r="IM286" s="37"/>
      <c r="IN286" s="37"/>
      <c r="IO286" s="37"/>
      <c r="IP286" s="37"/>
      <c r="IQ286" s="37"/>
      <c r="IR286" s="37"/>
      <c r="IS286" s="37"/>
      <c r="IT286" s="37"/>
      <c r="IU286" s="37"/>
      <c r="IV286" s="37"/>
    </row>
    <row r="287" spans="1:256" s="178" customFormat="1">
      <c r="A287" s="3"/>
      <c r="B287" s="35"/>
      <c r="C287" s="35"/>
      <c r="D287" s="35"/>
      <c r="E287" s="35"/>
      <c r="F287" s="35"/>
      <c r="G287" s="35"/>
      <c r="H287" s="35"/>
      <c r="I287" s="3"/>
      <c r="J287" s="35"/>
      <c r="K287" s="35"/>
      <c r="L287" s="35"/>
      <c r="M287" s="35"/>
    </row>
    <row r="288" spans="1:256" s="178" customFormat="1">
      <c r="A288" s="3"/>
      <c r="B288" s="35"/>
      <c r="C288" s="35"/>
      <c r="D288" s="35"/>
      <c r="E288" s="35"/>
      <c r="F288" s="35"/>
      <c r="G288" s="35"/>
      <c r="H288" s="35"/>
      <c r="I288" s="3"/>
      <c r="J288" s="35"/>
      <c r="K288" s="35"/>
      <c r="L288" s="35"/>
      <c r="M288" s="35"/>
    </row>
    <row r="289" spans="1:256" s="178" customFormat="1">
      <c r="A289" s="3"/>
      <c r="B289" s="35"/>
      <c r="C289" s="35"/>
      <c r="D289" s="35"/>
      <c r="E289" s="35"/>
      <c r="F289" s="35"/>
      <c r="G289" s="35"/>
      <c r="H289" s="35"/>
      <c r="I289" s="3"/>
      <c r="J289" s="35"/>
      <c r="K289" s="35"/>
      <c r="L289" s="35"/>
      <c r="M289" s="35"/>
    </row>
    <row r="290" spans="1:256" s="178" customFormat="1">
      <c r="A290" s="3"/>
      <c r="B290" s="35"/>
      <c r="C290" s="35"/>
      <c r="D290" s="35"/>
      <c r="E290" s="35"/>
      <c r="F290" s="35"/>
      <c r="G290" s="35"/>
      <c r="H290" s="35"/>
      <c r="I290" s="3"/>
      <c r="J290" s="35"/>
      <c r="K290" s="35"/>
      <c r="L290" s="35"/>
      <c r="M290" s="35"/>
    </row>
    <row r="291" spans="1:256" s="178" customFormat="1">
      <c r="A291" s="3"/>
      <c r="B291" s="35"/>
      <c r="C291" s="35"/>
      <c r="D291" s="35"/>
      <c r="E291" s="35"/>
      <c r="F291" s="35"/>
      <c r="G291" s="35"/>
      <c r="H291" s="35"/>
      <c r="I291" s="3"/>
      <c r="J291" s="35"/>
      <c r="K291" s="35"/>
      <c r="L291" s="35"/>
      <c r="M291" s="35"/>
    </row>
    <row r="292" spans="1:256" s="178" customFormat="1">
      <c r="A292" s="3"/>
      <c r="B292" s="35"/>
      <c r="C292" s="35"/>
      <c r="D292" s="35"/>
      <c r="E292" s="35"/>
      <c r="F292" s="35"/>
      <c r="G292" s="35"/>
      <c r="H292" s="35"/>
      <c r="I292" s="3"/>
      <c r="J292" s="35"/>
      <c r="K292" s="35"/>
      <c r="L292" s="35"/>
      <c r="M292" s="35"/>
    </row>
    <row r="293" spans="1:256" s="178" customFormat="1">
      <c r="A293" s="3"/>
      <c r="B293" s="35"/>
      <c r="C293" s="35"/>
      <c r="D293" s="35"/>
      <c r="E293" s="35"/>
      <c r="F293" s="35"/>
      <c r="G293" s="35"/>
      <c r="H293" s="35"/>
      <c r="I293" s="3"/>
      <c r="J293" s="35"/>
      <c r="K293" s="35"/>
      <c r="L293" s="35"/>
      <c r="M293" s="35"/>
    </row>
    <row r="294" spans="1:256" s="37" customFormat="1">
      <c r="A294" s="3"/>
      <c r="B294" s="35"/>
      <c r="C294" s="35"/>
      <c r="D294" s="35"/>
      <c r="E294" s="35"/>
      <c r="F294" s="35"/>
      <c r="G294" s="35"/>
      <c r="H294" s="35"/>
      <c r="I294" s="3"/>
      <c r="J294" s="35"/>
      <c r="K294" s="35"/>
      <c r="L294" s="35"/>
      <c r="M294" s="35"/>
      <c r="N294" s="178"/>
      <c r="O294" s="178"/>
      <c r="P294" s="178"/>
      <c r="Q294" s="178"/>
      <c r="R294" s="178"/>
      <c r="S294" s="178"/>
      <c r="T294" s="178"/>
      <c r="U294" s="178"/>
      <c r="V294" s="178"/>
      <c r="W294" s="178"/>
      <c r="X294" s="178"/>
      <c r="Y294" s="178"/>
      <c r="Z294" s="178"/>
      <c r="AA294" s="178"/>
      <c r="AB294" s="178"/>
      <c r="AC294" s="178"/>
      <c r="AD294" s="178"/>
      <c r="AE294" s="178"/>
      <c r="AF294" s="178"/>
      <c r="AG294" s="178"/>
      <c r="AH294" s="178"/>
      <c r="AI294" s="178"/>
      <c r="AJ294" s="178"/>
      <c r="AK294" s="178"/>
      <c r="AL294" s="178"/>
      <c r="AM294" s="178"/>
      <c r="AN294" s="178"/>
      <c r="AO294" s="178"/>
      <c r="AP294" s="178"/>
      <c r="AQ294" s="178"/>
      <c r="AR294" s="178"/>
      <c r="AS294" s="178"/>
      <c r="AT294" s="178"/>
      <c r="AU294" s="178"/>
      <c r="AV294" s="178"/>
      <c r="AW294" s="178"/>
      <c r="AX294" s="178"/>
      <c r="AY294" s="178"/>
      <c r="AZ294" s="178"/>
      <c r="BA294" s="178"/>
      <c r="BB294" s="178"/>
      <c r="BC294" s="178"/>
      <c r="BD294" s="178"/>
      <c r="BE294" s="178"/>
      <c r="BF294" s="178"/>
      <c r="BG294" s="178"/>
      <c r="BH294" s="178"/>
      <c r="BI294" s="178"/>
      <c r="BJ294" s="178"/>
      <c r="BK294" s="178"/>
      <c r="BL294" s="178"/>
      <c r="BM294" s="178"/>
      <c r="BN294" s="178"/>
      <c r="BO294" s="178"/>
      <c r="BP294" s="178"/>
      <c r="BQ294" s="178"/>
      <c r="BR294" s="178"/>
      <c r="BS294" s="178"/>
      <c r="BT294" s="178"/>
      <c r="BU294" s="178"/>
      <c r="BV294" s="178"/>
      <c r="BW294" s="178"/>
      <c r="BX294" s="178"/>
      <c r="BY294" s="178"/>
      <c r="BZ294" s="178"/>
      <c r="CA294" s="178"/>
      <c r="CB294" s="178"/>
      <c r="CC294" s="178"/>
      <c r="CD294" s="178"/>
      <c r="CE294" s="178"/>
      <c r="CF294" s="178"/>
      <c r="CG294" s="178"/>
      <c r="CH294" s="178"/>
      <c r="CI294" s="178"/>
      <c r="CJ294" s="178"/>
      <c r="CK294" s="178"/>
      <c r="CL294" s="178"/>
      <c r="CM294" s="178"/>
      <c r="CN294" s="178"/>
      <c r="CO294" s="178"/>
      <c r="CP294" s="178"/>
      <c r="CQ294" s="178"/>
      <c r="CR294" s="178"/>
      <c r="CS294" s="178"/>
      <c r="CT294" s="178"/>
      <c r="CU294" s="178"/>
      <c r="CV294" s="178"/>
      <c r="CW294" s="178"/>
      <c r="CX294" s="178"/>
      <c r="CY294" s="178"/>
      <c r="CZ294" s="178"/>
      <c r="DA294" s="178"/>
      <c r="DB294" s="178"/>
      <c r="DC294" s="178"/>
      <c r="DD294" s="178"/>
      <c r="DE294" s="178"/>
      <c r="DF294" s="178"/>
      <c r="DG294" s="178"/>
      <c r="DH294" s="178"/>
      <c r="DI294" s="178"/>
      <c r="DJ294" s="178"/>
      <c r="DK294" s="178"/>
      <c r="DL294" s="178"/>
      <c r="DM294" s="178"/>
      <c r="DN294" s="178"/>
      <c r="DO294" s="178"/>
      <c r="DP294" s="178"/>
      <c r="DQ294" s="178"/>
      <c r="DR294" s="178"/>
      <c r="DS294" s="178"/>
      <c r="DT294" s="178"/>
      <c r="DU294" s="178"/>
      <c r="DV294" s="178"/>
      <c r="DW294" s="178"/>
      <c r="DX294" s="178"/>
      <c r="DY294" s="178"/>
      <c r="DZ294" s="178"/>
      <c r="EA294" s="178"/>
      <c r="EB294" s="178"/>
      <c r="EC294" s="178"/>
      <c r="ED294" s="178"/>
      <c r="EE294" s="178"/>
      <c r="EF294" s="178"/>
      <c r="EG294" s="178"/>
      <c r="EH294" s="178"/>
      <c r="EI294" s="178"/>
      <c r="EJ294" s="178"/>
      <c r="EK294" s="178"/>
      <c r="EL294" s="178"/>
      <c r="EM294" s="178"/>
      <c r="EN294" s="178"/>
      <c r="EO294" s="178"/>
      <c r="EP294" s="178"/>
      <c r="EQ294" s="178"/>
      <c r="ER294" s="178"/>
      <c r="ES294" s="178"/>
      <c r="ET294" s="178"/>
      <c r="EU294" s="178"/>
      <c r="EV294" s="178"/>
      <c r="EW294" s="178"/>
      <c r="EX294" s="178"/>
      <c r="EY294" s="178"/>
      <c r="EZ294" s="178"/>
      <c r="FA294" s="178"/>
      <c r="FB294" s="178"/>
      <c r="FC294" s="178"/>
      <c r="FD294" s="178"/>
      <c r="FE294" s="178"/>
      <c r="FF294" s="178"/>
      <c r="FG294" s="178"/>
      <c r="FH294" s="178"/>
      <c r="FI294" s="178"/>
      <c r="FJ294" s="178"/>
      <c r="FK294" s="178"/>
      <c r="FL294" s="178"/>
      <c r="FM294" s="178"/>
      <c r="FN294" s="178"/>
      <c r="FO294" s="178"/>
      <c r="FP294" s="178"/>
      <c r="FQ294" s="178"/>
      <c r="FR294" s="178"/>
      <c r="FS294" s="178"/>
      <c r="FT294" s="178"/>
      <c r="FU294" s="178"/>
      <c r="FV294" s="178"/>
      <c r="FW294" s="178"/>
      <c r="FX294" s="178"/>
      <c r="FY294" s="178"/>
      <c r="FZ294" s="178"/>
      <c r="GA294" s="178"/>
      <c r="GB294" s="178"/>
      <c r="GC294" s="178"/>
      <c r="GD294" s="178"/>
      <c r="GE294" s="178"/>
      <c r="GF294" s="178"/>
      <c r="GG294" s="178"/>
      <c r="GH294" s="178"/>
      <c r="GI294" s="178"/>
      <c r="GJ294" s="178"/>
      <c r="GK294" s="178"/>
      <c r="GL294" s="178"/>
      <c r="GM294" s="178"/>
      <c r="GN294" s="178"/>
      <c r="GO294" s="178"/>
      <c r="GP294" s="178"/>
      <c r="GQ294" s="178"/>
      <c r="GR294" s="178"/>
      <c r="GS294" s="178"/>
      <c r="GT294" s="178"/>
      <c r="GU294" s="178"/>
      <c r="GV294" s="178"/>
      <c r="GW294" s="178"/>
      <c r="GX294" s="178"/>
      <c r="GY294" s="178"/>
      <c r="GZ294" s="178"/>
      <c r="HA294" s="178"/>
      <c r="HB294" s="178"/>
      <c r="HC294" s="178"/>
      <c r="HD294" s="178"/>
      <c r="HE294" s="178"/>
      <c r="HF294" s="178"/>
      <c r="HG294" s="178"/>
      <c r="HH294" s="178"/>
      <c r="HI294" s="178"/>
      <c r="HJ294" s="178"/>
      <c r="HK294" s="178"/>
      <c r="HL294" s="178"/>
      <c r="HM294" s="178"/>
      <c r="HN294" s="178"/>
      <c r="HO294" s="178"/>
      <c r="HP294" s="178"/>
      <c r="HQ294" s="178"/>
      <c r="HR294" s="178"/>
      <c r="HS294" s="178"/>
      <c r="HT294" s="178"/>
      <c r="HU294" s="178"/>
      <c r="HV294" s="178"/>
      <c r="HW294" s="178"/>
      <c r="HX294" s="178"/>
      <c r="HY294" s="178"/>
      <c r="HZ294" s="178"/>
      <c r="IA294" s="178"/>
      <c r="IB294" s="178"/>
      <c r="IC294" s="178"/>
      <c r="ID294" s="178"/>
      <c r="IE294" s="178"/>
      <c r="IF294" s="178"/>
      <c r="IG294" s="178"/>
      <c r="IH294" s="178"/>
      <c r="II294" s="178"/>
      <c r="IJ294" s="178"/>
      <c r="IK294" s="178"/>
      <c r="IL294" s="178"/>
      <c r="IM294" s="178"/>
      <c r="IN294" s="178"/>
      <c r="IO294" s="178"/>
      <c r="IP294" s="178"/>
      <c r="IQ294" s="178"/>
      <c r="IR294" s="178"/>
      <c r="IS294" s="178"/>
      <c r="IT294" s="178"/>
      <c r="IU294" s="178"/>
      <c r="IV294" s="178"/>
    </row>
    <row r="295" spans="1:256" s="178" customFormat="1">
      <c r="A295" s="3"/>
      <c r="B295" s="35"/>
      <c r="C295" s="35"/>
      <c r="D295" s="35"/>
      <c r="E295" s="35"/>
      <c r="F295" s="35"/>
      <c r="G295" s="35"/>
      <c r="H295" s="35"/>
      <c r="I295" s="3"/>
      <c r="J295" s="35"/>
      <c r="K295" s="35"/>
      <c r="L295" s="35"/>
      <c r="M295" s="35"/>
    </row>
    <row r="296" spans="1:256" s="178" customFormat="1">
      <c r="A296" s="3"/>
      <c r="B296" s="35"/>
      <c r="C296" s="35"/>
      <c r="D296" s="35"/>
      <c r="E296" s="35"/>
      <c r="F296" s="35"/>
      <c r="G296" s="35"/>
      <c r="H296" s="35"/>
      <c r="I296" s="3"/>
      <c r="J296" s="35"/>
      <c r="K296" s="35"/>
      <c r="L296" s="35"/>
      <c r="M296" s="35"/>
    </row>
    <row r="297" spans="1:256" s="178" customFormat="1">
      <c r="A297" s="3"/>
      <c r="B297" s="35"/>
      <c r="C297" s="35"/>
      <c r="D297" s="35"/>
      <c r="E297" s="35"/>
      <c r="F297" s="35"/>
      <c r="G297" s="35"/>
      <c r="H297" s="35"/>
      <c r="I297" s="3"/>
      <c r="J297" s="35"/>
      <c r="K297" s="35"/>
      <c r="L297" s="35"/>
      <c r="M297" s="35"/>
    </row>
    <row r="298" spans="1:256" s="178" customFormat="1">
      <c r="A298" s="3"/>
      <c r="B298" s="35"/>
      <c r="C298" s="35"/>
      <c r="D298" s="35"/>
      <c r="E298" s="35"/>
      <c r="F298" s="35"/>
      <c r="G298" s="35"/>
      <c r="H298" s="35"/>
      <c r="I298" s="3"/>
      <c r="J298" s="35"/>
      <c r="K298" s="35"/>
      <c r="L298" s="35"/>
      <c r="M298" s="35"/>
    </row>
    <row r="299" spans="1:256" s="178" customFormat="1">
      <c r="A299" s="3"/>
      <c r="B299" s="35"/>
      <c r="C299" s="35"/>
      <c r="D299" s="35"/>
      <c r="E299" s="35"/>
      <c r="F299" s="35"/>
      <c r="G299" s="35"/>
      <c r="H299" s="35"/>
      <c r="I299" s="3"/>
      <c r="J299" s="35"/>
      <c r="K299" s="35"/>
      <c r="L299" s="35"/>
      <c r="M299" s="35"/>
    </row>
    <row r="300" spans="1:256" s="178" customFormat="1">
      <c r="A300" s="3"/>
      <c r="B300" s="35"/>
      <c r="C300" s="35"/>
      <c r="D300" s="35"/>
      <c r="E300" s="35"/>
      <c r="F300" s="35"/>
      <c r="G300" s="35"/>
      <c r="H300" s="35"/>
      <c r="I300" s="3"/>
      <c r="J300" s="35"/>
      <c r="K300" s="35"/>
      <c r="L300" s="35"/>
      <c r="M300" s="35"/>
    </row>
    <row r="301" spans="1:256" s="178" customFormat="1">
      <c r="A301" s="3"/>
      <c r="B301" s="35"/>
      <c r="C301" s="35"/>
      <c r="D301" s="35"/>
      <c r="E301" s="35"/>
      <c r="F301" s="35"/>
      <c r="G301" s="35"/>
      <c r="H301" s="35"/>
      <c r="I301" s="3"/>
      <c r="J301" s="35"/>
      <c r="K301" s="35"/>
      <c r="L301" s="35"/>
      <c r="M301" s="35"/>
    </row>
    <row r="302" spans="1:256" s="178" customFormat="1">
      <c r="A302" s="3"/>
      <c r="B302" s="35"/>
      <c r="C302" s="35"/>
      <c r="D302" s="35"/>
      <c r="E302" s="35"/>
      <c r="F302" s="35"/>
      <c r="G302" s="35"/>
      <c r="H302" s="35"/>
      <c r="I302" s="3"/>
      <c r="J302" s="35"/>
      <c r="K302" s="35"/>
      <c r="L302" s="35"/>
      <c r="M302" s="35"/>
    </row>
    <row r="303" spans="1:256" s="178" customFormat="1">
      <c r="A303" s="3"/>
      <c r="B303" s="35"/>
      <c r="C303" s="35"/>
      <c r="D303" s="35"/>
      <c r="E303" s="35"/>
      <c r="F303" s="35"/>
      <c r="G303" s="35"/>
      <c r="H303" s="35"/>
      <c r="I303" s="3"/>
      <c r="J303" s="35"/>
      <c r="K303" s="35"/>
      <c r="L303" s="35"/>
      <c r="M303" s="35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  <c r="BO303" s="37"/>
      <c r="BP303" s="37"/>
      <c r="BQ303" s="37"/>
      <c r="BR303" s="37"/>
      <c r="BS303" s="37"/>
      <c r="BT303" s="37"/>
      <c r="BU303" s="37"/>
      <c r="BV303" s="37"/>
      <c r="BW303" s="37"/>
      <c r="BX303" s="37"/>
      <c r="BY303" s="37"/>
      <c r="BZ303" s="37"/>
      <c r="CA303" s="37"/>
      <c r="CB303" s="37"/>
      <c r="CC303" s="37"/>
      <c r="CD303" s="37"/>
      <c r="CE303" s="37"/>
      <c r="CF303" s="37"/>
      <c r="CG303" s="37"/>
      <c r="CH303" s="37"/>
      <c r="CI303" s="37"/>
      <c r="CJ303" s="37"/>
      <c r="CK303" s="37"/>
      <c r="CL303" s="37"/>
      <c r="CM303" s="37"/>
      <c r="CN303" s="37"/>
      <c r="CO303" s="37"/>
      <c r="CP303" s="37"/>
      <c r="CQ303" s="37"/>
      <c r="CR303" s="37"/>
      <c r="CS303" s="37"/>
      <c r="CT303" s="37"/>
      <c r="CU303" s="37"/>
      <c r="CV303" s="37"/>
      <c r="CW303" s="37"/>
      <c r="CX303" s="37"/>
      <c r="CY303" s="37"/>
      <c r="CZ303" s="37"/>
      <c r="DA303" s="37"/>
      <c r="DB303" s="37"/>
      <c r="DC303" s="37"/>
      <c r="DD303" s="37"/>
      <c r="DE303" s="37"/>
      <c r="DF303" s="37"/>
      <c r="DG303" s="37"/>
      <c r="DH303" s="37"/>
      <c r="DI303" s="37"/>
      <c r="DJ303" s="37"/>
      <c r="DK303" s="37"/>
      <c r="DL303" s="37"/>
      <c r="DM303" s="37"/>
      <c r="DN303" s="37"/>
      <c r="DO303" s="37"/>
      <c r="DP303" s="37"/>
      <c r="DQ303" s="37"/>
      <c r="DR303" s="37"/>
      <c r="DS303" s="37"/>
      <c r="DT303" s="37"/>
      <c r="DU303" s="37"/>
      <c r="DV303" s="37"/>
      <c r="DW303" s="37"/>
      <c r="DX303" s="37"/>
      <c r="DY303" s="37"/>
      <c r="DZ303" s="37"/>
      <c r="EA303" s="37"/>
      <c r="EB303" s="37"/>
      <c r="EC303" s="37"/>
      <c r="ED303" s="37"/>
      <c r="EE303" s="37"/>
      <c r="EF303" s="37"/>
      <c r="EG303" s="37"/>
      <c r="EH303" s="37"/>
      <c r="EI303" s="37"/>
      <c r="EJ303" s="37"/>
      <c r="EK303" s="37"/>
      <c r="EL303" s="37"/>
      <c r="EM303" s="37"/>
      <c r="EN303" s="37"/>
      <c r="EO303" s="37"/>
      <c r="EP303" s="37"/>
      <c r="EQ303" s="37"/>
      <c r="ER303" s="37"/>
      <c r="ES303" s="37"/>
      <c r="ET303" s="37"/>
      <c r="EU303" s="37"/>
      <c r="EV303" s="37"/>
      <c r="EW303" s="37"/>
      <c r="EX303" s="37"/>
      <c r="EY303" s="37"/>
      <c r="EZ303" s="37"/>
      <c r="FA303" s="37"/>
      <c r="FB303" s="37"/>
      <c r="FC303" s="37"/>
      <c r="FD303" s="37"/>
      <c r="FE303" s="37"/>
      <c r="FF303" s="37"/>
      <c r="FG303" s="37"/>
      <c r="FH303" s="37"/>
      <c r="FI303" s="37"/>
      <c r="FJ303" s="37"/>
      <c r="FK303" s="37"/>
      <c r="FL303" s="37"/>
      <c r="FM303" s="37"/>
      <c r="FN303" s="37"/>
      <c r="FO303" s="37"/>
      <c r="FP303" s="37"/>
      <c r="FQ303" s="37"/>
      <c r="FR303" s="37"/>
      <c r="FS303" s="37"/>
      <c r="FT303" s="37"/>
      <c r="FU303" s="37"/>
      <c r="FV303" s="37"/>
      <c r="FW303" s="37"/>
      <c r="FX303" s="37"/>
      <c r="FY303" s="37"/>
      <c r="FZ303" s="37"/>
      <c r="GA303" s="37"/>
      <c r="GB303" s="37"/>
      <c r="GC303" s="37"/>
      <c r="GD303" s="37"/>
      <c r="GE303" s="37"/>
      <c r="GF303" s="37"/>
      <c r="GG303" s="37"/>
      <c r="GH303" s="37"/>
      <c r="GI303" s="37"/>
      <c r="GJ303" s="37"/>
      <c r="GK303" s="37"/>
      <c r="GL303" s="37"/>
      <c r="GM303" s="37"/>
      <c r="GN303" s="37"/>
      <c r="GO303" s="37"/>
      <c r="GP303" s="37"/>
      <c r="GQ303" s="37"/>
      <c r="GR303" s="37"/>
      <c r="GS303" s="37"/>
      <c r="GT303" s="37"/>
      <c r="GU303" s="37"/>
      <c r="GV303" s="37"/>
      <c r="GW303" s="37"/>
      <c r="GX303" s="37"/>
      <c r="GY303" s="37"/>
      <c r="GZ303" s="37"/>
      <c r="HA303" s="37"/>
      <c r="HB303" s="37"/>
      <c r="HC303" s="37"/>
      <c r="HD303" s="37"/>
      <c r="HE303" s="37"/>
      <c r="HF303" s="37"/>
      <c r="HG303" s="37"/>
      <c r="HH303" s="37"/>
      <c r="HI303" s="37"/>
      <c r="HJ303" s="37"/>
      <c r="HK303" s="37"/>
      <c r="HL303" s="37"/>
      <c r="HM303" s="37"/>
      <c r="HN303" s="37"/>
      <c r="HO303" s="37"/>
      <c r="HP303" s="37"/>
      <c r="HQ303" s="37"/>
      <c r="HR303" s="37"/>
      <c r="HS303" s="37"/>
      <c r="HT303" s="37"/>
      <c r="HU303" s="37"/>
      <c r="HV303" s="37"/>
      <c r="HW303" s="37"/>
      <c r="HX303" s="37"/>
      <c r="HY303" s="37"/>
      <c r="HZ303" s="37"/>
      <c r="IA303" s="37"/>
      <c r="IB303" s="37"/>
      <c r="IC303" s="37"/>
      <c r="ID303" s="37"/>
      <c r="IE303" s="37"/>
      <c r="IF303" s="37"/>
      <c r="IG303" s="37"/>
      <c r="IH303" s="37"/>
      <c r="II303" s="37"/>
      <c r="IJ303" s="37"/>
      <c r="IK303" s="37"/>
      <c r="IL303" s="37"/>
      <c r="IM303" s="37"/>
      <c r="IN303" s="37"/>
      <c r="IO303" s="37"/>
      <c r="IP303" s="37"/>
      <c r="IQ303" s="37"/>
      <c r="IR303" s="37"/>
      <c r="IS303" s="37"/>
      <c r="IT303" s="37"/>
      <c r="IU303" s="37"/>
      <c r="IV303" s="37"/>
    </row>
    <row r="304" spans="1:256" s="178" customFormat="1">
      <c r="A304" s="3"/>
      <c r="B304" s="35"/>
      <c r="C304" s="35"/>
      <c r="D304" s="35"/>
      <c r="E304" s="35"/>
      <c r="F304" s="35"/>
      <c r="G304" s="35"/>
      <c r="H304" s="35"/>
      <c r="I304" s="3"/>
      <c r="J304" s="35"/>
      <c r="K304" s="35"/>
      <c r="L304" s="35"/>
      <c r="M304" s="35"/>
    </row>
    <row r="305" spans="1:256" s="178" customFormat="1">
      <c r="A305" s="3"/>
      <c r="B305" s="35"/>
      <c r="C305" s="35"/>
      <c r="D305" s="35"/>
      <c r="E305" s="35"/>
      <c r="F305" s="35"/>
      <c r="G305" s="35"/>
      <c r="H305" s="35"/>
      <c r="I305" s="3"/>
      <c r="J305" s="35"/>
      <c r="K305" s="35"/>
      <c r="L305" s="35"/>
      <c r="M305" s="35"/>
    </row>
    <row r="306" spans="1:256" s="178" customFormat="1">
      <c r="A306" s="3"/>
      <c r="B306" s="35"/>
      <c r="C306" s="35"/>
      <c r="D306" s="35"/>
      <c r="E306" s="35"/>
      <c r="F306" s="35"/>
      <c r="G306" s="35"/>
      <c r="H306" s="35"/>
      <c r="I306" s="3"/>
      <c r="J306" s="35"/>
      <c r="K306" s="35"/>
      <c r="L306" s="35"/>
      <c r="M306" s="35"/>
    </row>
    <row r="307" spans="1:256" s="178" customFormat="1">
      <c r="A307" s="3"/>
      <c r="B307" s="35"/>
      <c r="C307" s="35"/>
      <c r="D307" s="35"/>
      <c r="E307" s="35"/>
      <c r="F307" s="35"/>
      <c r="G307" s="35"/>
      <c r="H307" s="35"/>
      <c r="I307" s="3"/>
      <c r="J307" s="35"/>
      <c r="K307" s="35"/>
      <c r="L307" s="35"/>
      <c r="M307" s="35"/>
    </row>
    <row r="308" spans="1:256" s="178" customFormat="1">
      <c r="A308" s="3"/>
      <c r="B308" s="35"/>
      <c r="C308" s="35"/>
      <c r="D308" s="35"/>
      <c r="E308" s="35"/>
      <c r="F308" s="35"/>
      <c r="G308" s="35"/>
      <c r="H308" s="35"/>
      <c r="I308" s="3"/>
      <c r="J308" s="35"/>
      <c r="K308" s="35"/>
      <c r="L308" s="35"/>
      <c r="M308" s="35"/>
    </row>
    <row r="309" spans="1:256" s="178" customFormat="1">
      <c r="A309" s="3"/>
      <c r="B309" s="35"/>
      <c r="C309" s="35"/>
      <c r="D309" s="35"/>
      <c r="E309" s="35"/>
      <c r="F309" s="35"/>
      <c r="G309" s="35"/>
      <c r="H309" s="35"/>
      <c r="I309" s="3"/>
      <c r="J309" s="35"/>
      <c r="K309" s="35"/>
      <c r="L309" s="35"/>
      <c r="M309" s="35"/>
    </row>
    <row r="310" spans="1:256" s="178" customFormat="1">
      <c r="A310" s="3"/>
      <c r="B310" s="35"/>
      <c r="C310" s="35"/>
      <c r="D310" s="35"/>
      <c r="E310" s="35"/>
      <c r="F310" s="35"/>
      <c r="G310" s="35"/>
      <c r="H310" s="35"/>
      <c r="I310" s="3"/>
      <c r="J310" s="35"/>
      <c r="K310" s="35"/>
      <c r="L310" s="35"/>
      <c r="M310" s="35"/>
    </row>
    <row r="311" spans="1:256" s="37" customFormat="1">
      <c r="A311" s="3"/>
      <c r="B311" s="35"/>
      <c r="C311" s="35"/>
      <c r="D311" s="35"/>
      <c r="E311" s="35"/>
      <c r="F311" s="35"/>
      <c r="G311" s="35"/>
      <c r="H311" s="35"/>
      <c r="I311" s="3"/>
      <c r="J311" s="35"/>
      <c r="K311" s="35"/>
      <c r="L311" s="35"/>
      <c r="M311" s="35"/>
      <c r="N311" s="178"/>
      <c r="O311" s="178"/>
      <c r="P311" s="178"/>
      <c r="Q311" s="178"/>
      <c r="R311" s="178"/>
      <c r="S311" s="178"/>
      <c r="T311" s="178"/>
      <c r="U311" s="178"/>
      <c r="V311" s="178"/>
      <c r="W311" s="178"/>
      <c r="X311" s="178"/>
      <c r="Y311" s="178"/>
      <c r="Z311" s="178"/>
      <c r="AA311" s="178"/>
      <c r="AB311" s="178"/>
      <c r="AC311" s="178"/>
      <c r="AD311" s="178"/>
      <c r="AE311" s="178"/>
      <c r="AF311" s="178"/>
      <c r="AG311" s="178"/>
      <c r="AH311" s="178"/>
      <c r="AI311" s="178"/>
      <c r="AJ311" s="178"/>
      <c r="AK311" s="178"/>
      <c r="AL311" s="178"/>
      <c r="AM311" s="178"/>
      <c r="AN311" s="178"/>
      <c r="AO311" s="178"/>
      <c r="AP311" s="178"/>
      <c r="AQ311" s="178"/>
      <c r="AR311" s="178"/>
      <c r="AS311" s="178"/>
      <c r="AT311" s="178"/>
      <c r="AU311" s="178"/>
      <c r="AV311" s="178"/>
      <c r="AW311" s="178"/>
      <c r="AX311" s="178"/>
      <c r="AY311" s="178"/>
      <c r="AZ311" s="178"/>
      <c r="BA311" s="178"/>
      <c r="BB311" s="178"/>
      <c r="BC311" s="178"/>
      <c r="BD311" s="178"/>
      <c r="BE311" s="178"/>
      <c r="BF311" s="178"/>
      <c r="BG311" s="178"/>
      <c r="BH311" s="178"/>
      <c r="BI311" s="178"/>
      <c r="BJ311" s="178"/>
      <c r="BK311" s="178"/>
      <c r="BL311" s="178"/>
      <c r="BM311" s="178"/>
      <c r="BN311" s="178"/>
      <c r="BO311" s="178"/>
      <c r="BP311" s="178"/>
      <c r="BQ311" s="178"/>
      <c r="BR311" s="178"/>
      <c r="BS311" s="178"/>
      <c r="BT311" s="178"/>
      <c r="BU311" s="178"/>
      <c r="BV311" s="178"/>
      <c r="BW311" s="178"/>
      <c r="BX311" s="178"/>
      <c r="BY311" s="178"/>
      <c r="BZ311" s="178"/>
      <c r="CA311" s="178"/>
      <c r="CB311" s="178"/>
      <c r="CC311" s="178"/>
      <c r="CD311" s="178"/>
      <c r="CE311" s="178"/>
      <c r="CF311" s="178"/>
      <c r="CG311" s="178"/>
      <c r="CH311" s="178"/>
      <c r="CI311" s="178"/>
      <c r="CJ311" s="178"/>
      <c r="CK311" s="178"/>
      <c r="CL311" s="178"/>
      <c r="CM311" s="178"/>
      <c r="CN311" s="178"/>
      <c r="CO311" s="178"/>
      <c r="CP311" s="178"/>
      <c r="CQ311" s="178"/>
      <c r="CR311" s="178"/>
      <c r="CS311" s="178"/>
      <c r="CT311" s="178"/>
      <c r="CU311" s="178"/>
      <c r="CV311" s="178"/>
      <c r="CW311" s="178"/>
      <c r="CX311" s="178"/>
      <c r="CY311" s="178"/>
      <c r="CZ311" s="178"/>
      <c r="DA311" s="178"/>
      <c r="DB311" s="178"/>
      <c r="DC311" s="178"/>
      <c r="DD311" s="178"/>
      <c r="DE311" s="178"/>
      <c r="DF311" s="178"/>
      <c r="DG311" s="178"/>
      <c r="DH311" s="178"/>
      <c r="DI311" s="178"/>
      <c r="DJ311" s="178"/>
      <c r="DK311" s="178"/>
      <c r="DL311" s="178"/>
      <c r="DM311" s="178"/>
      <c r="DN311" s="178"/>
      <c r="DO311" s="178"/>
      <c r="DP311" s="178"/>
      <c r="DQ311" s="178"/>
      <c r="DR311" s="178"/>
      <c r="DS311" s="178"/>
      <c r="DT311" s="178"/>
      <c r="DU311" s="178"/>
      <c r="DV311" s="178"/>
      <c r="DW311" s="178"/>
      <c r="DX311" s="178"/>
      <c r="DY311" s="178"/>
      <c r="DZ311" s="178"/>
      <c r="EA311" s="178"/>
      <c r="EB311" s="178"/>
      <c r="EC311" s="178"/>
      <c r="ED311" s="178"/>
      <c r="EE311" s="178"/>
      <c r="EF311" s="178"/>
      <c r="EG311" s="178"/>
      <c r="EH311" s="178"/>
      <c r="EI311" s="178"/>
      <c r="EJ311" s="178"/>
      <c r="EK311" s="178"/>
      <c r="EL311" s="178"/>
      <c r="EM311" s="178"/>
      <c r="EN311" s="178"/>
      <c r="EO311" s="178"/>
      <c r="EP311" s="178"/>
      <c r="EQ311" s="178"/>
      <c r="ER311" s="178"/>
      <c r="ES311" s="178"/>
      <c r="ET311" s="178"/>
      <c r="EU311" s="178"/>
      <c r="EV311" s="178"/>
      <c r="EW311" s="178"/>
      <c r="EX311" s="178"/>
      <c r="EY311" s="178"/>
      <c r="EZ311" s="178"/>
      <c r="FA311" s="178"/>
      <c r="FB311" s="178"/>
      <c r="FC311" s="178"/>
      <c r="FD311" s="178"/>
      <c r="FE311" s="178"/>
      <c r="FF311" s="178"/>
      <c r="FG311" s="178"/>
      <c r="FH311" s="178"/>
      <c r="FI311" s="178"/>
      <c r="FJ311" s="178"/>
      <c r="FK311" s="178"/>
      <c r="FL311" s="178"/>
      <c r="FM311" s="178"/>
      <c r="FN311" s="178"/>
      <c r="FO311" s="178"/>
      <c r="FP311" s="178"/>
      <c r="FQ311" s="178"/>
      <c r="FR311" s="178"/>
      <c r="FS311" s="178"/>
      <c r="FT311" s="178"/>
      <c r="FU311" s="178"/>
      <c r="FV311" s="178"/>
      <c r="FW311" s="178"/>
      <c r="FX311" s="178"/>
      <c r="FY311" s="178"/>
      <c r="FZ311" s="178"/>
      <c r="GA311" s="178"/>
      <c r="GB311" s="178"/>
      <c r="GC311" s="178"/>
      <c r="GD311" s="178"/>
      <c r="GE311" s="178"/>
      <c r="GF311" s="178"/>
      <c r="GG311" s="178"/>
      <c r="GH311" s="178"/>
      <c r="GI311" s="178"/>
      <c r="GJ311" s="178"/>
      <c r="GK311" s="178"/>
      <c r="GL311" s="178"/>
      <c r="GM311" s="178"/>
      <c r="GN311" s="178"/>
      <c r="GO311" s="178"/>
      <c r="GP311" s="178"/>
      <c r="GQ311" s="178"/>
      <c r="GR311" s="178"/>
      <c r="GS311" s="178"/>
      <c r="GT311" s="178"/>
      <c r="GU311" s="178"/>
      <c r="GV311" s="178"/>
      <c r="GW311" s="178"/>
      <c r="GX311" s="178"/>
      <c r="GY311" s="178"/>
      <c r="GZ311" s="178"/>
      <c r="HA311" s="178"/>
      <c r="HB311" s="178"/>
      <c r="HC311" s="178"/>
      <c r="HD311" s="178"/>
      <c r="HE311" s="178"/>
      <c r="HF311" s="178"/>
      <c r="HG311" s="178"/>
      <c r="HH311" s="178"/>
      <c r="HI311" s="178"/>
      <c r="HJ311" s="178"/>
      <c r="HK311" s="178"/>
      <c r="HL311" s="178"/>
      <c r="HM311" s="178"/>
      <c r="HN311" s="178"/>
      <c r="HO311" s="178"/>
      <c r="HP311" s="178"/>
      <c r="HQ311" s="178"/>
      <c r="HR311" s="178"/>
      <c r="HS311" s="178"/>
      <c r="HT311" s="178"/>
      <c r="HU311" s="178"/>
      <c r="HV311" s="178"/>
      <c r="HW311" s="178"/>
      <c r="HX311" s="178"/>
      <c r="HY311" s="178"/>
      <c r="HZ311" s="178"/>
      <c r="IA311" s="178"/>
      <c r="IB311" s="178"/>
      <c r="IC311" s="178"/>
      <c r="ID311" s="178"/>
      <c r="IE311" s="178"/>
      <c r="IF311" s="178"/>
      <c r="IG311" s="178"/>
      <c r="IH311" s="178"/>
      <c r="II311" s="178"/>
      <c r="IJ311" s="178"/>
      <c r="IK311" s="178"/>
      <c r="IL311" s="178"/>
      <c r="IM311" s="178"/>
      <c r="IN311" s="178"/>
      <c r="IO311" s="178"/>
      <c r="IP311" s="178"/>
      <c r="IQ311" s="178"/>
      <c r="IR311" s="178"/>
      <c r="IS311" s="178"/>
      <c r="IT311" s="178"/>
      <c r="IU311" s="178"/>
      <c r="IV311" s="178"/>
    </row>
    <row r="312" spans="1:256" s="37" customFormat="1">
      <c r="A312" s="3"/>
      <c r="B312" s="35"/>
      <c r="C312" s="35"/>
      <c r="D312" s="35"/>
      <c r="E312" s="35"/>
      <c r="F312" s="35"/>
      <c r="G312" s="35"/>
      <c r="H312" s="35"/>
      <c r="I312" s="3"/>
      <c r="J312" s="35"/>
      <c r="K312" s="35"/>
      <c r="L312" s="35"/>
      <c r="M312" s="35"/>
      <c r="N312" s="178"/>
      <c r="O312" s="178"/>
      <c r="P312" s="178"/>
      <c r="Q312" s="178"/>
      <c r="R312" s="178"/>
      <c r="S312" s="178"/>
      <c r="T312" s="178"/>
      <c r="U312" s="178"/>
      <c r="V312" s="178"/>
      <c r="W312" s="178"/>
      <c r="X312" s="178"/>
      <c r="Y312" s="178"/>
      <c r="Z312" s="178"/>
      <c r="AA312" s="178"/>
      <c r="AB312" s="178"/>
      <c r="AC312" s="178"/>
      <c r="AD312" s="178"/>
      <c r="AE312" s="178"/>
      <c r="AF312" s="178"/>
      <c r="AG312" s="178"/>
      <c r="AH312" s="178"/>
      <c r="AI312" s="178"/>
      <c r="AJ312" s="178"/>
      <c r="AK312" s="178"/>
      <c r="AL312" s="178"/>
      <c r="AM312" s="178"/>
      <c r="AN312" s="178"/>
      <c r="AO312" s="178"/>
      <c r="AP312" s="178"/>
      <c r="AQ312" s="178"/>
      <c r="AR312" s="178"/>
      <c r="AS312" s="178"/>
      <c r="AT312" s="178"/>
      <c r="AU312" s="178"/>
      <c r="AV312" s="178"/>
      <c r="AW312" s="178"/>
      <c r="AX312" s="178"/>
      <c r="AY312" s="178"/>
      <c r="AZ312" s="178"/>
      <c r="BA312" s="178"/>
      <c r="BB312" s="178"/>
      <c r="BC312" s="178"/>
      <c r="BD312" s="178"/>
      <c r="BE312" s="178"/>
      <c r="BF312" s="178"/>
      <c r="BG312" s="178"/>
      <c r="BH312" s="178"/>
      <c r="BI312" s="178"/>
      <c r="BJ312" s="178"/>
      <c r="BK312" s="178"/>
      <c r="BL312" s="178"/>
      <c r="BM312" s="178"/>
      <c r="BN312" s="178"/>
      <c r="BO312" s="178"/>
      <c r="BP312" s="178"/>
      <c r="BQ312" s="178"/>
      <c r="BR312" s="178"/>
      <c r="BS312" s="178"/>
      <c r="BT312" s="178"/>
      <c r="BU312" s="178"/>
      <c r="BV312" s="178"/>
      <c r="BW312" s="178"/>
      <c r="BX312" s="178"/>
      <c r="BY312" s="178"/>
      <c r="BZ312" s="178"/>
      <c r="CA312" s="178"/>
      <c r="CB312" s="178"/>
      <c r="CC312" s="178"/>
      <c r="CD312" s="178"/>
      <c r="CE312" s="178"/>
      <c r="CF312" s="178"/>
      <c r="CG312" s="178"/>
      <c r="CH312" s="178"/>
      <c r="CI312" s="178"/>
      <c r="CJ312" s="178"/>
      <c r="CK312" s="178"/>
      <c r="CL312" s="178"/>
      <c r="CM312" s="178"/>
      <c r="CN312" s="178"/>
      <c r="CO312" s="178"/>
      <c r="CP312" s="178"/>
      <c r="CQ312" s="178"/>
      <c r="CR312" s="178"/>
      <c r="CS312" s="178"/>
      <c r="CT312" s="178"/>
      <c r="CU312" s="178"/>
      <c r="CV312" s="178"/>
      <c r="CW312" s="178"/>
      <c r="CX312" s="178"/>
      <c r="CY312" s="178"/>
      <c r="CZ312" s="178"/>
      <c r="DA312" s="178"/>
      <c r="DB312" s="178"/>
      <c r="DC312" s="178"/>
      <c r="DD312" s="178"/>
      <c r="DE312" s="178"/>
      <c r="DF312" s="178"/>
      <c r="DG312" s="178"/>
      <c r="DH312" s="178"/>
      <c r="DI312" s="178"/>
      <c r="DJ312" s="178"/>
      <c r="DK312" s="178"/>
      <c r="DL312" s="178"/>
      <c r="DM312" s="178"/>
      <c r="DN312" s="178"/>
      <c r="DO312" s="178"/>
      <c r="DP312" s="178"/>
      <c r="DQ312" s="178"/>
      <c r="DR312" s="178"/>
      <c r="DS312" s="178"/>
      <c r="DT312" s="178"/>
      <c r="DU312" s="178"/>
      <c r="DV312" s="178"/>
      <c r="DW312" s="178"/>
      <c r="DX312" s="178"/>
      <c r="DY312" s="178"/>
      <c r="DZ312" s="178"/>
      <c r="EA312" s="178"/>
      <c r="EB312" s="178"/>
      <c r="EC312" s="178"/>
      <c r="ED312" s="178"/>
      <c r="EE312" s="178"/>
      <c r="EF312" s="178"/>
      <c r="EG312" s="178"/>
      <c r="EH312" s="178"/>
      <c r="EI312" s="178"/>
      <c r="EJ312" s="178"/>
      <c r="EK312" s="178"/>
      <c r="EL312" s="178"/>
      <c r="EM312" s="178"/>
      <c r="EN312" s="178"/>
      <c r="EO312" s="178"/>
      <c r="EP312" s="178"/>
      <c r="EQ312" s="178"/>
      <c r="ER312" s="178"/>
      <c r="ES312" s="178"/>
      <c r="ET312" s="178"/>
      <c r="EU312" s="178"/>
      <c r="EV312" s="178"/>
      <c r="EW312" s="178"/>
      <c r="EX312" s="178"/>
      <c r="EY312" s="178"/>
      <c r="EZ312" s="178"/>
      <c r="FA312" s="178"/>
      <c r="FB312" s="178"/>
      <c r="FC312" s="178"/>
      <c r="FD312" s="178"/>
      <c r="FE312" s="178"/>
      <c r="FF312" s="178"/>
      <c r="FG312" s="178"/>
      <c r="FH312" s="178"/>
      <c r="FI312" s="178"/>
      <c r="FJ312" s="178"/>
      <c r="FK312" s="178"/>
      <c r="FL312" s="178"/>
      <c r="FM312" s="178"/>
      <c r="FN312" s="178"/>
      <c r="FO312" s="178"/>
      <c r="FP312" s="178"/>
      <c r="FQ312" s="178"/>
      <c r="FR312" s="178"/>
      <c r="FS312" s="178"/>
      <c r="FT312" s="178"/>
      <c r="FU312" s="178"/>
      <c r="FV312" s="178"/>
      <c r="FW312" s="178"/>
      <c r="FX312" s="178"/>
      <c r="FY312" s="178"/>
      <c r="FZ312" s="178"/>
      <c r="GA312" s="178"/>
      <c r="GB312" s="178"/>
      <c r="GC312" s="178"/>
      <c r="GD312" s="178"/>
      <c r="GE312" s="178"/>
      <c r="GF312" s="178"/>
      <c r="GG312" s="178"/>
      <c r="GH312" s="178"/>
      <c r="GI312" s="178"/>
      <c r="GJ312" s="178"/>
      <c r="GK312" s="178"/>
      <c r="GL312" s="178"/>
      <c r="GM312" s="178"/>
      <c r="GN312" s="178"/>
      <c r="GO312" s="178"/>
      <c r="GP312" s="178"/>
      <c r="GQ312" s="178"/>
      <c r="GR312" s="178"/>
      <c r="GS312" s="178"/>
      <c r="GT312" s="178"/>
      <c r="GU312" s="178"/>
      <c r="GV312" s="178"/>
      <c r="GW312" s="178"/>
      <c r="GX312" s="178"/>
      <c r="GY312" s="178"/>
      <c r="GZ312" s="178"/>
      <c r="HA312" s="178"/>
      <c r="HB312" s="178"/>
      <c r="HC312" s="178"/>
      <c r="HD312" s="178"/>
      <c r="HE312" s="178"/>
      <c r="HF312" s="178"/>
      <c r="HG312" s="178"/>
      <c r="HH312" s="178"/>
      <c r="HI312" s="178"/>
      <c r="HJ312" s="178"/>
      <c r="HK312" s="178"/>
      <c r="HL312" s="178"/>
      <c r="HM312" s="178"/>
      <c r="HN312" s="178"/>
      <c r="HO312" s="178"/>
      <c r="HP312" s="178"/>
      <c r="HQ312" s="178"/>
      <c r="HR312" s="178"/>
      <c r="HS312" s="178"/>
      <c r="HT312" s="178"/>
      <c r="HU312" s="178"/>
      <c r="HV312" s="178"/>
      <c r="HW312" s="178"/>
      <c r="HX312" s="178"/>
      <c r="HY312" s="178"/>
      <c r="HZ312" s="178"/>
      <c r="IA312" s="178"/>
      <c r="IB312" s="178"/>
      <c r="IC312" s="178"/>
      <c r="ID312" s="178"/>
      <c r="IE312" s="178"/>
      <c r="IF312" s="178"/>
      <c r="IG312" s="178"/>
      <c r="IH312" s="178"/>
      <c r="II312" s="178"/>
      <c r="IJ312" s="178"/>
      <c r="IK312" s="178"/>
      <c r="IL312" s="178"/>
      <c r="IM312" s="178"/>
      <c r="IN312" s="178"/>
      <c r="IO312" s="178"/>
      <c r="IP312" s="178"/>
      <c r="IQ312" s="178"/>
      <c r="IR312" s="178"/>
      <c r="IS312" s="178"/>
      <c r="IT312" s="178"/>
      <c r="IU312" s="178"/>
      <c r="IV312" s="178"/>
    </row>
    <row r="313" spans="1:256" s="37" customFormat="1">
      <c r="A313" s="3"/>
      <c r="B313" s="35"/>
      <c r="C313" s="35"/>
      <c r="D313" s="35"/>
      <c r="E313" s="35"/>
      <c r="F313" s="35"/>
      <c r="G313" s="35"/>
      <c r="H313" s="35"/>
      <c r="I313" s="3"/>
      <c r="J313" s="35"/>
      <c r="K313" s="35"/>
      <c r="L313" s="35"/>
      <c r="M313" s="35"/>
      <c r="N313" s="178"/>
      <c r="O313" s="178"/>
      <c r="P313" s="178"/>
      <c r="Q313" s="178"/>
      <c r="R313" s="178"/>
      <c r="S313" s="178"/>
      <c r="T313" s="178"/>
      <c r="U313" s="178"/>
      <c r="V313" s="178"/>
      <c r="W313" s="178"/>
      <c r="X313" s="178"/>
      <c r="Y313" s="178"/>
      <c r="Z313" s="178"/>
      <c r="AA313" s="178"/>
      <c r="AB313" s="178"/>
      <c r="AC313" s="178"/>
      <c r="AD313" s="178"/>
      <c r="AE313" s="178"/>
      <c r="AF313" s="178"/>
      <c r="AG313" s="178"/>
      <c r="AH313" s="178"/>
      <c r="AI313" s="178"/>
      <c r="AJ313" s="178"/>
      <c r="AK313" s="178"/>
      <c r="AL313" s="178"/>
      <c r="AM313" s="178"/>
      <c r="AN313" s="178"/>
      <c r="AO313" s="178"/>
      <c r="AP313" s="178"/>
      <c r="AQ313" s="178"/>
      <c r="AR313" s="178"/>
      <c r="AS313" s="178"/>
      <c r="AT313" s="178"/>
      <c r="AU313" s="178"/>
      <c r="AV313" s="178"/>
      <c r="AW313" s="178"/>
      <c r="AX313" s="178"/>
      <c r="AY313" s="178"/>
      <c r="AZ313" s="178"/>
      <c r="BA313" s="178"/>
      <c r="BB313" s="178"/>
      <c r="BC313" s="178"/>
      <c r="BD313" s="178"/>
      <c r="BE313" s="178"/>
      <c r="BF313" s="178"/>
      <c r="BG313" s="178"/>
      <c r="BH313" s="178"/>
      <c r="BI313" s="178"/>
      <c r="BJ313" s="178"/>
      <c r="BK313" s="178"/>
      <c r="BL313" s="178"/>
      <c r="BM313" s="178"/>
      <c r="BN313" s="178"/>
      <c r="BO313" s="178"/>
      <c r="BP313" s="178"/>
      <c r="BQ313" s="178"/>
      <c r="BR313" s="178"/>
      <c r="BS313" s="178"/>
      <c r="BT313" s="178"/>
      <c r="BU313" s="178"/>
      <c r="BV313" s="178"/>
      <c r="BW313" s="178"/>
      <c r="BX313" s="178"/>
      <c r="BY313" s="178"/>
      <c r="BZ313" s="178"/>
      <c r="CA313" s="178"/>
      <c r="CB313" s="178"/>
      <c r="CC313" s="178"/>
      <c r="CD313" s="178"/>
      <c r="CE313" s="178"/>
      <c r="CF313" s="178"/>
      <c r="CG313" s="178"/>
      <c r="CH313" s="178"/>
      <c r="CI313" s="178"/>
      <c r="CJ313" s="178"/>
      <c r="CK313" s="178"/>
      <c r="CL313" s="178"/>
      <c r="CM313" s="178"/>
      <c r="CN313" s="178"/>
      <c r="CO313" s="178"/>
      <c r="CP313" s="178"/>
      <c r="CQ313" s="178"/>
      <c r="CR313" s="178"/>
      <c r="CS313" s="178"/>
      <c r="CT313" s="178"/>
      <c r="CU313" s="178"/>
      <c r="CV313" s="178"/>
      <c r="CW313" s="178"/>
      <c r="CX313" s="178"/>
      <c r="CY313" s="178"/>
      <c r="CZ313" s="178"/>
      <c r="DA313" s="178"/>
      <c r="DB313" s="178"/>
      <c r="DC313" s="178"/>
      <c r="DD313" s="178"/>
      <c r="DE313" s="178"/>
      <c r="DF313" s="178"/>
      <c r="DG313" s="178"/>
      <c r="DH313" s="178"/>
      <c r="DI313" s="178"/>
      <c r="DJ313" s="178"/>
      <c r="DK313" s="178"/>
      <c r="DL313" s="178"/>
      <c r="DM313" s="178"/>
      <c r="DN313" s="178"/>
      <c r="DO313" s="178"/>
      <c r="DP313" s="178"/>
      <c r="DQ313" s="178"/>
      <c r="DR313" s="178"/>
      <c r="DS313" s="178"/>
      <c r="DT313" s="178"/>
      <c r="DU313" s="178"/>
      <c r="DV313" s="178"/>
      <c r="DW313" s="178"/>
      <c r="DX313" s="178"/>
      <c r="DY313" s="178"/>
      <c r="DZ313" s="178"/>
      <c r="EA313" s="178"/>
      <c r="EB313" s="178"/>
      <c r="EC313" s="178"/>
      <c r="ED313" s="178"/>
      <c r="EE313" s="178"/>
      <c r="EF313" s="178"/>
      <c r="EG313" s="178"/>
      <c r="EH313" s="178"/>
      <c r="EI313" s="178"/>
      <c r="EJ313" s="178"/>
      <c r="EK313" s="178"/>
      <c r="EL313" s="178"/>
      <c r="EM313" s="178"/>
      <c r="EN313" s="178"/>
      <c r="EO313" s="178"/>
      <c r="EP313" s="178"/>
      <c r="EQ313" s="178"/>
      <c r="ER313" s="178"/>
      <c r="ES313" s="178"/>
      <c r="ET313" s="178"/>
      <c r="EU313" s="178"/>
      <c r="EV313" s="178"/>
      <c r="EW313" s="178"/>
      <c r="EX313" s="178"/>
      <c r="EY313" s="178"/>
      <c r="EZ313" s="178"/>
      <c r="FA313" s="178"/>
      <c r="FB313" s="178"/>
      <c r="FC313" s="178"/>
      <c r="FD313" s="178"/>
      <c r="FE313" s="178"/>
      <c r="FF313" s="178"/>
      <c r="FG313" s="178"/>
      <c r="FH313" s="178"/>
      <c r="FI313" s="178"/>
      <c r="FJ313" s="178"/>
      <c r="FK313" s="178"/>
      <c r="FL313" s="178"/>
      <c r="FM313" s="178"/>
      <c r="FN313" s="178"/>
      <c r="FO313" s="178"/>
      <c r="FP313" s="178"/>
      <c r="FQ313" s="178"/>
      <c r="FR313" s="178"/>
      <c r="FS313" s="178"/>
      <c r="FT313" s="178"/>
      <c r="FU313" s="178"/>
      <c r="FV313" s="178"/>
      <c r="FW313" s="178"/>
      <c r="FX313" s="178"/>
      <c r="FY313" s="178"/>
      <c r="FZ313" s="178"/>
      <c r="GA313" s="178"/>
      <c r="GB313" s="178"/>
      <c r="GC313" s="178"/>
      <c r="GD313" s="178"/>
      <c r="GE313" s="178"/>
      <c r="GF313" s="178"/>
      <c r="GG313" s="178"/>
      <c r="GH313" s="178"/>
      <c r="GI313" s="178"/>
      <c r="GJ313" s="178"/>
      <c r="GK313" s="178"/>
      <c r="GL313" s="178"/>
      <c r="GM313" s="178"/>
      <c r="GN313" s="178"/>
      <c r="GO313" s="178"/>
      <c r="GP313" s="178"/>
      <c r="GQ313" s="178"/>
      <c r="GR313" s="178"/>
      <c r="GS313" s="178"/>
      <c r="GT313" s="178"/>
      <c r="GU313" s="178"/>
      <c r="GV313" s="178"/>
      <c r="GW313" s="178"/>
      <c r="GX313" s="178"/>
      <c r="GY313" s="178"/>
      <c r="GZ313" s="178"/>
      <c r="HA313" s="178"/>
      <c r="HB313" s="178"/>
      <c r="HC313" s="178"/>
      <c r="HD313" s="178"/>
      <c r="HE313" s="178"/>
      <c r="HF313" s="178"/>
      <c r="HG313" s="178"/>
      <c r="HH313" s="178"/>
      <c r="HI313" s="178"/>
      <c r="HJ313" s="178"/>
      <c r="HK313" s="178"/>
      <c r="HL313" s="178"/>
      <c r="HM313" s="178"/>
      <c r="HN313" s="178"/>
      <c r="HO313" s="178"/>
      <c r="HP313" s="178"/>
      <c r="HQ313" s="178"/>
      <c r="HR313" s="178"/>
      <c r="HS313" s="178"/>
      <c r="HT313" s="178"/>
      <c r="HU313" s="178"/>
      <c r="HV313" s="178"/>
      <c r="HW313" s="178"/>
      <c r="HX313" s="178"/>
      <c r="HY313" s="178"/>
      <c r="HZ313" s="178"/>
      <c r="IA313" s="178"/>
      <c r="IB313" s="178"/>
      <c r="IC313" s="178"/>
      <c r="ID313" s="178"/>
      <c r="IE313" s="178"/>
      <c r="IF313" s="178"/>
      <c r="IG313" s="178"/>
      <c r="IH313" s="178"/>
      <c r="II313" s="178"/>
      <c r="IJ313" s="178"/>
      <c r="IK313" s="178"/>
      <c r="IL313" s="178"/>
      <c r="IM313" s="178"/>
      <c r="IN313" s="178"/>
      <c r="IO313" s="178"/>
      <c r="IP313" s="178"/>
      <c r="IQ313" s="178"/>
      <c r="IR313" s="178"/>
      <c r="IS313" s="178"/>
      <c r="IT313" s="178"/>
      <c r="IU313" s="178"/>
      <c r="IV313" s="178"/>
    </row>
    <row r="314" spans="1:256" s="37" customFormat="1">
      <c r="A314" s="3"/>
      <c r="B314" s="35"/>
      <c r="C314" s="35"/>
      <c r="D314" s="35"/>
      <c r="E314" s="35"/>
      <c r="F314" s="35"/>
      <c r="G314" s="35"/>
      <c r="H314" s="35"/>
      <c r="I314" s="3"/>
      <c r="J314" s="35"/>
      <c r="K314" s="35"/>
      <c r="L314" s="35"/>
      <c r="M314" s="35"/>
      <c r="N314" s="178"/>
      <c r="O314" s="178"/>
      <c r="P314" s="178"/>
      <c r="Q314" s="178"/>
      <c r="R314" s="178"/>
      <c r="S314" s="178"/>
      <c r="T314" s="178"/>
      <c r="U314" s="178"/>
      <c r="V314" s="178"/>
      <c r="W314" s="178"/>
      <c r="X314" s="178"/>
      <c r="Y314" s="178"/>
      <c r="Z314" s="178"/>
      <c r="AA314" s="178"/>
      <c r="AB314" s="178"/>
      <c r="AC314" s="178"/>
      <c r="AD314" s="178"/>
      <c r="AE314" s="178"/>
      <c r="AF314" s="178"/>
      <c r="AG314" s="178"/>
      <c r="AH314" s="178"/>
      <c r="AI314" s="178"/>
      <c r="AJ314" s="178"/>
      <c r="AK314" s="178"/>
      <c r="AL314" s="178"/>
      <c r="AM314" s="178"/>
      <c r="AN314" s="178"/>
      <c r="AO314" s="178"/>
      <c r="AP314" s="178"/>
      <c r="AQ314" s="178"/>
      <c r="AR314" s="178"/>
      <c r="AS314" s="178"/>
      <c r="AT314" s="178"/>
      <c r="AU314" s="178"/>
      <c r="AV314" s="178"/>
      <c r="AW314" s="178"/>
      <c r="AX314" s="178"/>
      <c r="AY314" s="178"/>
      <c r="AZ314" s="178"/>
      <c r="BA314" s="178"/>
      <c r="BB314" s="178"/>
      <c r="BC314" s="178"/>
      <c r="BD314" s="178"/>
      <c r="BE314" s="178"/>
      <c r="BF314" s="178"/>
      <c r="BG314" s="178"/>
      <c r="BH314" s="178"/>
      <c r="BI314" s="178"/>
      <c r="BJ314" s="178"/>
      <c r="BK314" s="178"/>
      <c r="BL314" s="178"/>
      <c r="BM314" s="178"/>
      <c r="BN314" s="178"/>
      <c r="BO314" s="178"/>
      <c r="BP314" s="178"/>
      <c r="BQ314" s="178"/>
      <c r="BR314" s="178"/>
      <c r="BS314" s="178"/>
      <c r="BT314" s="178"/>
      <c r="BU314" s="178"/>
      <c r="BV314" s="178"/>
      <c r="BW314" s="178"/>
      <c r="BX314" s="178"/>
      <c r="BY314" s="178"/>
      <c r="BZ314" s="178"/>
      <c r="CA314" s="178"/>
      <c r="CB314" s="178"/>
      <c r="CC314" s="178"/>
      <c r="CD314" s="178"/>
      <c r="CE314" s="178"/>
      <c r="CF314" s="178"/>
      <c r="CG314" s="178"/>
      <c r="CH314" s="178"/>
      <c r="CI314" s="178"/>
      <c r="CJ314" s="178"/>
      <c r="CK314" s="178"/>
      <c r="CL314" s="178"/>
      <c r="CM314" s="178"/>
      <c r="CN314" s="178"/>
      <c r="CO314" s="178"/>
      <c r="CP314" s="178"/>
      <c r="CQ314" s="178"/>
      <c r="CR314" s="178"/>
      <c r="CS314" s="178"/>
      <c r="CT314" s="178"/>
      <c r="CU314" s="178"/>
      <c r="CV314" s="178"/>
      <c r="CW314" s="178"/>
      <c r="CX314" s="178"/>
      <c r="CY314" s="178"/>
      <c r="CZ314" s="178"/>
      <c r="DA314" s="178"/>
      <c r="DB314" s="178"/>
      <c r="DC314" s="178"/>
      <c r="DD314" s="178"/>
      <c r="DE314" s="178"/>
      <c r="DF314" s="178"/>
      <c r="DG314" s="178"/>
      <c r="DH314" s="178"/>
      <c r="DI314" s="178"/>
      <c r="DJ314" s="178"/>
      <c r="DK314" s="178"/>
      <c r="DL314" s="178"/>
      <c r="DM314" s="178"/>
      <c r="DN314" s="178"/>
      <c r="DO314" s="178"/>
      <c r="DP314" s="178"/>
      <c r="DQ314" s="178"/>
      <c r="DR314" s="178"/>
      <c r="DS314" s="178"/>
      <c r="DT314" s="178"/>
      <c r="DU314" s="178"/>
      <c r="DV314" s="178"/>
      <c r="DW314" s="178"/>
      <c r="DX314" s="178"/>
      <c r="DY314" s="178"/>
      <c r="DZ314" s="178"/>
      <c r="EA314" s="178"/>
      <c r="EB314" s="178"/>
      <c r="EC314" s="178"/>
      <c r="ED314" s="178"/>
      <c r="EE314" s="178"/>
      <c r="EF314" s="178"/>
      <c r="EG314" s="178"/>
      <c r="EH314" s="178"/>
      <c r="EI314" s="178"/>
      <c r="EJ314" s="178"/>
      <c r="EK314" s="178"/>
      <c r="EL314" s="178"/>
      <c r="EM314" s="178"/>
      <c r="EN314" s="178"/>
      <c r="EO314" s="178"/>
      <c r="EP314" s="178"/>
      <c r="EQ314" s="178"/>
      <c r="ER314" s="178"/>
      <c r="ES314" s="178"/>
      <c r="ET314" s="178"/>
      <c r="EU314" s="178"/>
      <c r="EV314" s="178"/>
      <c r="EW314" s="178"/>
      <c r="EX314" s="178"/>
      <c r="EY314" s="178"/>
      <c r="EZ314" s="178"/>
      <c r="FA314" s="178"/>
      <c r="FB314" s="178"/>
      <c r="FC314" s="178"/>
      <c r="FD314" s="178"/>
      <c r="FE314" s="178"/>
      <c r="FF314" s="178"/>
      <c r="FG314" s="178"/>
      <c r="FH314" s="178"/>
      <c r="FI314" s="178"/>
      <c r="FJ314" s="178"/>
      <c r="FK314" s="178"/>
      <c r="FL314" s="178"/>
      <c r="FM314" s="178"/>
      <c r="FN314" s="178"/>
      <c r="FO314" s="178"/>
      <c r="FP314" s="178"/>
      <c r="FQ314" s="178"/>
      <c r="FR314" s="178"/>
      <c r="FS314" s="178"/>
      <c r="FT314" s="178"/>
      <c r="FU314" s="178"/>
      <c r="FV314" s="178"/>
      <c r="FW314" s="178"/>
      <c r="FX314" s="178"/>
      <c r="FY314" s="178"/>
      <c r="FZ314" s="178"/>
      <c r="GA314" s="178"/>
      <c r="GB314" s="178"/>
      <c r="GC314" s="178"/>
      <c r="GD314" s="178"/>
      <c r="GE314" s="178"/>
      <c r="GF314" s="178"/>
      <c r="GG314" s="178"/>
      <c r="GH314" s="178"/>
      <c r="GI314" s="178"/>
      <c r="GJ314" s="178"/>
      <c r="GK314" s="178"/>
      <c r="GL314" s="178"/>
      <c r="GM314" s="178"/>
      <c r="GN314" s="178"/>
      <c r="GO314" s="178"/>
      <c r="GP314" s="178"/>
      <c r="GQ314" s="178"/>
      <c r="GR314" s="178"/>
      <c r="GS314" s="178"/>
      <c r="GT314" s="178"/>
      <c r="GU314" s="178"/>
      <c r="GV314" s="178"/>
      <c r="GW314" s="178"/>
      <c r="GX314" s="178"/>
      <c r="GY314" s="178"/>
      <c r="GZ314" s="178"/>
      <c r="HA314" s="178"/>
      <c r="HB314" s="178"/>
      <c r="HC314" s="178"/>
      <c r="HD314" s="178"/>
      <c r="HE314" s="178"/>
      <c r="HF314" s="178"/>
      <c r="HG314" s="178"/>
      <c r="HH314" s="178"/>
      <c r="HI314" s="178"/>
      <c r="HJ314" s="178"/>
      <c r="HK314" s="178"/>
      <c r="HL314" s="178"/>
      <c r="HM314" s="178"/>
      <c r="HN314" s="178"/>
      <c r="HO314" s="178"/>
      <c r="HP314" s="178"/>
      <c r="HQ314" s="178"/>
      <c r="HR314" s="178"/>
      <c r="HS314" s="178"/>
      <c r="HT314" s="178"/>
      <c r="HU314" s="178"/>
      <c r="HV314" s="178"/>
      <c r="HW314" s="178"/>
      <c r="HX314" s="178"/>
      <c r="HY314" s="178"/>
      <c r="HZ314" s="178"/>
      <c r="IA314" s="178"/>
      <c r="IB314" s="178"/>
      <c r="IC314" s="178"/>
      <c r="ID314" s="178"/>
      <c r="IE314" s="178"/>
      <c r="IF314" s="178"/>
      <c r="IG314" s="178"/>
      <c r="IH314" s="178"/>
      <c r="II314" s="178"/>
      <c r="IJ314" s="178"/>
      <c r="IK314" s="178"/>
      <c r="IL314" s="178"/>
      <c r="IM314" s="178"/>
      <c r="IN314" s="178"/>
      <c r="IO314" s="178"/>
      <c r="IP314" s="178"/>
      <c r="IQ314" s="178"/>
      <c r="IR314" s="178"/>
      <c r="IS314" s="178"/>
      <c r="IT314" s="178"/>
      <c r="IU314" s="178"/>
      <c r="IV314" s="178"/>
    </row>
    <row r="315" spans="1:256" s="37" customFormat="1">
      <c r="A315" s="3"/>
      <c r="B315" s="35"/>
      <c r="C315" s="35"/>
      <c r="D315" s="35"/>
      <c r="E315" s="35"/>
      <c r="F315" s="35"/>
      <c r="G315" s="35"/>
      <c r="H315" s="35"/>
      <c r="I315" s="3"/>
      <c r="J315" s="35"/>
      <c r="K315" s="35"/>
      <c r="L315" s="35"/>
      <c r="M315" s="35"/>
      <c r="N315" s="178"/>
      <c r="O315" s="178"/>
      <c r="P315" s="178"/>
      <c r="Q315" s="178"/>
      <c r="R315" s="178"/>
      <c r="S315" s="178"/>
      <c r="T315" s="178"/>
      <c r="U315" s="178"/>
      <c r="V315" s="178"/>
      <c r="W315" s="178"/>
      <c r="X315" s="178"/>
      <c r="Y315" s="178"/>
      <c r="Z315" s="178"/>
      <c r="AA315" s="178"/>
      <c r="AB315" s="178"/>
      <c r="AC315" s="178"/>
      <c r="AD315" s="178"/>
      <c r="AE315" s="178"/>
      <c r="AF315" s="178"/>
      <c r="AG315" s="178"/>
      <c r="AH315" s="178"/>
      <c r="AI315" s="178"/>
      <c r="AJ315" s="178"/>
      <c r="AK315" s="178"/>
      <c r="AL315" s="178"/>
      <c r="AM315" s="178"/>
      <c r="AN315" s="178"/>
      <c r="AO315" s="178"/>
      <c r="AP315" s="178"/>
      <c r="AQ315" s="178"/>
      <c r="AR315" s="178"/>
      <c r="AS315" s="178"/>
      <c r="AT315" s="178"/>
      <c r="AU315" s="178"/>
      <c r="AV315" s="178"/>
      <c r="AW315" s="178"/>
      <c r="AX315" s="178"/>
      <c r="AY315" s="178"/>
      <c r="AZ315" s="178"/>
      <c r="BA315" s="178"/>
      <c r="BB315" s="178"/>
      <c r="BC315" s="178"/>
      <c r="BD315" s="178"/>
      <c r="BE315" s="178"/>
      <c r="BF315" s="178"/>
      <c r="BG315" s="178"/>
      <c r="BH315" s="178"/>
      <c r="BI315" s="178"/>
      <c r="BJ315" s="178"/>
      <c r="BK315" s="178"/>
      <c r="BL315" s="178"/>
      <c r="BM315" s="178"/>
      <c r="BN315" s="178"/>
      <c r="BO315" s="178"/>
      <c r="BP315" s="178"/>
      <c r="BQ315" s="178"/>
      <c r="BR315" s="178"/>
      <c r="BS315" s="178"/>
      <c r="BT315" s="178"/>
      <c r="BU315" s="178"/>
      <c r="BV315" s="178"/>
      <c r="BW315" s="178"/>
      <c r="BX315" s="178"/>
      <c r="BY315" s="178"/>
      <c r="BZ315" s="178"/>
      <c r="CA315" s="178"/>
      <c r="CB315" s="178"/>
      <c r="CC315" s="178"/>
      <c r="CD315" s="178"/>
      <c r="CE315" s="178"/>
      <c r="CF315" s="178"/>
      <c r="CG315" s="178"/>
      <c r="CH315" s="178"/>
      <c r="CI315" s="178"/>
      <c r="CJ315" s="178"/>
      <c r="CK315" s="178"/>
      <c r="CL315" s="178"/>
      <c r="CM315" s="178"/>
      <c r="CN315" s="178"/>
      <c r="CO315" s="178"/>
      <c r="CP315" s="178"/>
      <c r="CQ315" s="178"/>
      <c r="CR315" s="178"/>
      <c r="CS315" s="178"/>
      <c r="CT315" s="178"/>
      <c r="CU315" s="178"/>
      <c r="CV315" s="178"/>
      <c r="CW315" s="178"/>
      <c r="CX315" s="178"/>
      <c r="CY315" s="178"/>
      <c r="CZ315" s="178"/>
      <c r="DA315" s="178"/>
      <c r="DB315" s="178"/>
      <c r="DC315" s="178"/>
      <c r="DD315" s="178"/>
      <c r="DE315" s="178"/>
      <c r="DF315" s="178"/>
      <c r="DG315" s="178"/>
      <c r="DH315" s="178"/>
      <c r="DI315" s="178"/>
      <c r="DJ315" s="178"/>
      <c r="DK315" s="178"/>
      <c r="DL315" s="178"/>
      <c r="DM315" s="178"/>
      <c r="DN315" s="178"/>
      <c r="DO315" s="178"/>
      <c r="DP315" s="178"/>
      <c r="DQ315" s="178"/>
      <c r="DR315" s="178"/>
      <c r="DS315" s="178"/>
      <c r="DT315" s="178"/>
      <c r="DU315" s="178"/>
      <c r="DV315" s="178"/>
      <c r="DW315" s="178"/>
      <c r="DX315" s="178"/>
      <c r="DY315" s="178"/>
      <c r="DZ315" s="178"/>
      <c r="EA315" s="178"/>
      <c r="EB315" s="178"/>
      <c r="EC315" s="178"/>
      <c r="ED315" s="178"/>
      <c r="EE315" s="178"/>
      <c r="EF315" s="178"/>
      <c r="EG315" s="178"/>
      <c r="EH315" s="178"/>
      <c r="EI315" s="178"/>
      <c r="EJ315" s="178"/>
      <c r="EK315" s="178"/>
      <c r="EL315" s="178"/>
      <c r="EM315" s="178"/>
      <c r="EN315" s="178"/>
      <c r="EO315" s="178"/>
      <c r="EP315" s="178"/>
      <c r="EQ315" s="178"/>
      <c r="ER315" s="178"/>
      <c r="ES315" s="178"/>
      <c r="ET315" s="178"/>
      <c r="EU315" s="178"/>
      <c r="EV315" s="178"/>
      <c r="EW315" s="178"/>
      <c r="EX315" s="178"/>
      <c r="EY315" s="178"/>
      <c r="EZ315" s="178"/>
      <c r="FA315" s="178"/>
      <c r="FB315" s="178"/>
      <c r="FC315" s="178"/>
      <c r="FD315" s="178"/>
      <c r="FE315" s="178"/>
      <c r="FF315" s="178"/>
      <c r="FG315" s="178"/>
      <c r="FH315" s="178"/>
      <c r="FI315" s="178"/>
      <c r="FJ315" s="178"/>
      <c r="FK315" s="178"/>
      <c r="FL315" s="178"/>
      <c r="FM315" s="178"/>
      <c r="FN315" s="178"/>
      <c r="FO315" s="178"/>
      <c r="FP315" s="178"/>
      <c r="FQ315" s="178"/>
      <c r="FR315" s="178"/>
      <c r="FS315" s="178"/>
      <c r="FT315" s="178"/>
      <c r="FU315" s="178"/>
      <c r="FV315" s="178"/>
      <c r="FW315" s="178"/>
      <c r="FX315" s="178"/>
      <c r="FY315" s="178"/>
      <c r="FZ315" s="178"/>
      <c r="GA315" s="178"/>
      <c r="GB315" s="178"/>
      <c r="GC315" s="178"/>
      <c r="GD315" s="178"/>
      <c r="GE315" s="178"/>
      <c r="GF315" s="178"/>
      <c r="GG315" s="178"/>
      <c r="GH315" s="178"/>
      <c r="GI315" s="178"/>
      <c r="GJ315" s="178"/>
      <c r="GK315" s="178"/>
      <c r="GL315" s="178"/>
      <c r="GM315" s="178"/>
      <c r="GN315" s="178"/>
      <c r="GO315" s="178"/>
      <c r="GP315" s="178"/>
      <c r="GQ315" s="178"/>
      <c r="GR315" s="178"/>
      <c r="GS315" s="178"/>
      <c r="GT315" s="178"/>
      <c r="GU315" s="178"/>
      <c r="GV315" s="178"/>
      <c r="GW315" s="178"/>
      <c r="GX315" s="178"/>
      <c r="GY315" s="178"/>
      <c r="GZ315" s="178"/>
      <c r="HA315" s="178"/>
      <c r="HB315" s="178"/>
      <c r="HC315" s="178"/>
      <c r="HD315" s="178"/>
      <c r="HE315" s="178"/>
      <c r="HF315" s="178"/>
      <c r="HG315" s="178"/>
      <c r="HH315" s="178"/>
      <c r="HI315" s="178"/>
      <c r="HJ315" s="178"/>
      <c r="HK315" s="178"/>
      <c r="HL315" s="178"/>
      <c r="HM315" s="178"/>
      <c r="HN315" s="178"/>
      <c r="HO315" s="178"/>
      <c r="HP315" s="178"/>
      <c r="HQ315" s="178"/>
      <c r="HR315" s="178"/>
      <c r="HS315" s="178"/>
      <c r="HT315" s="178"/>
      <c r="HU315" s="178"/>
      <c r="HV315" s="178"/>
      <c r="HW315" s="178"/>
      <c r="HX315" s="178"/>
      <c r="HY315" s="178"/>
      <c r="HZ315" s="178"/>
      <c r="IA315" s="178"/>
      <c r="IB315" s="178"/>
      <c r="IC315" s="178"/>
      <c r="ID315" s="178"/>
      <c r="IE315" s="178"/>
      <c r="IF315" s="178"/>
      <c r="IG315" s="178"/>
      <c r="IH315" s="178"/>
      <c r="II315" s="178"/>
      <c r="IJ315" s="178"/>
      <c r="IK315" s="178"/>
      <c r="IL315" s="178"/>
      <c r="IM315" s="178"/>
      <c r="IN315" s="178"/>
      <c r="IO315" s="178"/>
      <c r="IP315" s="178"/>
      <c r="IQ315" s="178"/>
      <c r="IR315" s="178"/>
      <c r="IS315" s="178"/>
      <c r="IT315" s="178"/>
      <c r="IU315" s="178"/>
      <c r="IV315" s="178"/>
    </row>
    <row r="316" spans="1:256" s="37" customFormat="1">
      <c r="A316" s="3"/>
      <c r="B316" s="35"/>
      <c r="C316" s="35"/>
      <c r="D316" s="35"/>
      <c r="E316" s="35"/>
      <c r="F316" s="35"/>
      <c r="G316" s="35"/>
      <c r="H316" s="35"/>
      <c r="I316" s="3"/>
      <c r="J316" s="35"/>
      <c r="K316" s="35"/>
      <c r="L316" s="35"/>
      <c r="M316" s="35"/>
      <c r="N316" s="178"/>
      <c r="O316" s="178"/>
      <c r="P316" s="178"/>
      <c r="Q316" s="178"/>
      <c r="R316" s="178"/>
      <c r="S316" s="178"/>
      <c r="T316" s="178"/>
      <c r="U316" s="178"/>
      <c r="V316" s="178"/>
      <c r="W316" s="178"/>
      <c r="X316" s="178"/>
      <c r="Y316" s="178"/>
      <c r="Z316" s="178"/>
      <c r="AA316" s="178"/>
      <c r="AB316" s="178"/>
      <c r="AC316" s="178"/>
      <c r="AD316" s="178"/>
      <c r="AE316" s="178"/>
      <c r="AF316" s="178"/>
      <c r="AG316" s="178"/>
      <c r="AH316" s="178"/>
      <c r="AI316" s="178"/>
      <c r="AJ316" s="178"/>
      <c r="AK316" s="178"/>
      <c r="AL316" s="178"/>
      <c r="AM316" s="178"/>
      <c r="AN316" s="178"/>
      <c r="AO316" s="178"/>
      <c r="AP316" s="178"/>
      <c r="AQ316" s="178"/>
      <c r="AR316" s="178"/>
      <c r="AS316" s="178"/>
      <c r="AT316" s="178"/>
      <c r="AU316" s="178"/>
      <c r="AV316" s="178"/>
      <c r="AW316" s="178"/>
      <c r="AX316" s="178"/>
      <c r="AY316" s="178"/>
      <c r="AZ316" s="178"/>
      <c r="BA316" s="178"/>
      <c r="BB316" s="178"/>
      <c r="BC316" s="178"/>
      <c r="BD316" s="178"/>
      <c r="BE316" s="178"/>
      <c r="BF316" s="178"/>
      <c r="BG316" s="178"/>
      <c r="BH316" s="178"/>
      <c r="BI316" s="178"/>
      <c r="BJ316" s="178"/>
      <c r="BK316" s="178"/>
      <c r="BL316" s="178"/>
      <c r="BM316" s="178"/>
      <c r="BN316" s="178"/>
      <c r="BO316" s="178"/>
      <c r="BP316" s="178"/>
      <c r="BQ316" s="178"/>
      <c r="BR316" s="178"/>
      <c r="BS316" s="178"/>
      <c r="BT316" s="178"/>
      <c r="BU316" s="178"/>
      <c r="BV316" s="178"/>
      <c r="BW316" s="178"/>
      <c r="BX316" s="178"/>
      <c r="BY316" s="178"/>
      <c r="BZ316" s="178"/>
      <c r="CA316" s="178"/>
      <c r="CB316" s="178"/>
      <c r="CC316" s="178"/>
      <c r="CD316" s="178"/>
      <c r="CE316" s="178"/>
      <c r="CF316" s="178"/>
      <c r="CG316" s="178"/>
      <c r="CH316" s="178"/>
      <c r="CI316" s="178"/>
      <c r="CJ316" s="178"/>
      <c r="CK316" s="178"/>
      <c r="CL316" s="178"/>
      <c r="CM316" s="178"/>
      <c r="CN316" s="178"/>
      <c r="CO316" s="178"/>
      <c r="CP316" s="178"/>
      <c r="CQ316" s="178"/>
      <c r="CR316" s="178"/>
      <c r="CS316" s="178"/>
      <c r="CT316" s="178"/>
      <c r="CU316" s="178"/>
      <c r="CV316" s="178"/>
      <c r="CW316" s="178"/>
      <c r="CX316" s="178"/>
      <c r="CY316" s="178"/>
      <c r="CZ316" s="178"/>
      <c r="DA316" s="178"/>
      <c r="DB316" s="178"/>
      <c r="DC316" s="178"/>
      <c r="DD316" s="178"/>
      <c r="DE316" s="178"/>
      <c r="DF316" s="178"/>
      <c r="DG316" s="178"/>
      <c r="DH316" s="178"/>
      <c r="DI316" s="178"/>
      <c r="DJ316" s="178"/>
      <c r="DK316" s="178"/>
      <c r="DL316" s="178"/>
      <c r="DM316" s="178"/>
      <c r="DN316" s="178"/>
      <c r="DO316" s="178"/>
      <c r="DP316" s="178"/>
      <c r="DQ316" s="178"/>
      <c r="DR316" s="178"/>
      <c r="DS316" s="178"/>
      <c r="DT316" s="178"/>
      <c r="DU316" s="178"/>
      <c r="DV316" s="178"/>
      <c r="DW316" s="178"/>
      <c r="DX316" s="178"/>
      <c r="DY316" s="178"/>
      <c r="DZ316" s="178"/>
      <c r="EA316" s="178"/>
      <c r="EB316" s="178"/>
      <c r="EC316" s="178"/>
      <c r="ED316" s="178"/>
      <c r="EE316" s="178"/>
      <c r="EF316" s="178"/>
      <c r="EG316" s="178"/>
      <c r="EH316" s="178"/>
      <c r="EI316" s="178"/>
      <c r="EJ316" s="178"/>
      <c r="EK316" s="178"/>
      <c r="EL316" s="178"/>
      <c r="EM316" s="178"/>
      <c r="EN316" s="178"/>
      <c r="EO316" s="178"/>
      <c r="EP316" s="178"/>
      <c r="EQ316" s="178"/>
      <c r="ER316" s="178"/>
      <c r="ES316" s="178"/>
      <c r="ET316" s="178"/>
      <c r="EU316" s="178"/>
      <c r="EV316" s="178"/>
      <c r="EW316" s="178"/>
      <c r="EX316" s="178"/>
      <c r="EY316" s="178"/>
      <c r="EZ316" s="178"/>
      <c r="FA316" s="178"/>
      <c r="FB316" s="178"/>
      <c r="FC316" s="178"/>
      <c r="FD316" s="178"/>
      <c r="FE316" s="178"/>
      <c r="FF316" s="178"/>
      <c r="FG316" s="178"/>
      <c r="FH316" s="178"/>
      <c r="FI316" s="178"/>
      <c r="FJ316" s="178"/>
      <c r="FK316" s="178"/>
      <c r="FL316" s="178"/>
      <c r="FM316" s="178"/>
      <c r="FN316" s="178"/>
      <c r="FO316" s="178"/>
      <c r="FP316" s="178"/>
      <c r="FQ316" s="178"/>
      <c r="FR316" s="178"/>
      <c r="FS316" s="178"/>
      <c r="FT316" s="178"/>
      <c r="FU316" s="178"/>
      <c r="FV316" s="178"/>
      <c r="FW316" s="178"/>
      <c r="FX316" s="178"/>
      <c r="FY316" s="178"/>
      <c r="FZ316" s="178"/>
      <c r="GA316" s="178"/>
      <c r="GB316" s="178"/>
      <c r="GC316" s="178"/>
      <c r="GD316" s="178"/>
      <c r="GE316" s="178"/>
      <c r="GF316" s="178"/>
      <c r="GG316" s="178"/>
      <c r="GH316" s="178"/>
      <c r="GI316" s="178"/>
      <c r="GJ316" s="178"/>
      <c r="GK316" s="178"/>
      <c r="GL316" s="178"/>
      <c r="GM316" s="178"/>
      <c r="GN316" s="178"/>
      <c r="GO316" s="178"/>
      <c r="GP316" s="178"/>
      <c r="GQ316" s="178"/>
      <c r="GR316" s="178"/>
      <c r="GS316" s="178"/>
      <c r="GT316" s="178"/>
      <c r="GU316" s="178"/>
      <c r="GV316" s="178"/>
      <c r="GW316" s="178"/>
      <c r="GX316" s="178"/>
      <c r="GY316" s="178"/>
      <c r="GZ316" s="178"/>
      <c r="HA316" s="178"/>
      <c r="HB316" s="178"/>
      <c r="HC316" s="178"/>
      <c r="HD316" s="178"/>
      <c r="HE316" s="178"/>
      <c r="HF316" s="178"/>
      <c r="HG316" s="178"/>
      <c r="HH316" s="178"/>
      <c r="HI316" s="178"/>
      <c r="HJ316" s="178"/>
      <c r="HK316" s="178"/>
      <c r="HL316" s="178"/>
      <c r="HM316" s="178"/>
      <c r="HN316" s="178"/>
      <c r="HO316" s="178"/>
      <c r="HP316" s="178"/>
      <c r="HQ316" s="178"/>
      <c r="HR316" s="178"/>
      <c r="HS316" s="178"/>
      <c r="HT316" s="178"/>
      <c r="HU316" s="178"/>
      <c r="HV316" s="178"/>
      <c r="HW316" s="178"/>
      <c r="HX316" s="178"/>
      <c r="HY316" s="178"/>
      <c r="HZ316" s="178"/>
      <c r="IA316" s="178"/>
      <c r="IB316" s="178"/>
      <c r="IC316" s="178"/>
      <c r="ID316" s="178"/>
      <c r="IE316" s="178"/>
      <c r="IF316" s="178"/>
      <c r="IG316" s="178"/>
      <c r="IH316" s="178"/>
      <c r="II316" s="178"/>
      <c r="IJ316" s="178"/>
      <c r="IK316" s="178"/>
      <c r="IL316" s="178"/>
      <c r="IM316" s="178"/>
      <c r="IN316" s="178"/>
      <c r="IO316" s="178"/>
      <c r="IP316" s="178"/>
      <c r="IQ316" s="178"/>
      <c r="IR316" s="178"/>
      <c r="IS316" s="178"/>
      <c r="IT316" s="178"/>
      <c r="IU316" s="178"/>
      <c r="IV316" s="178"/>
    </row>
    <row r="317" spans="1:256" s="178" customFormat="1">
      <c r="A317" s="3"/>
      <c r="B317" s="35"/>
      <c r="C317" s="35"/>
      <c r="D317" s="35"/>
      <c r="E317" s="35"/>
      <c r="F317" s="35"/>
      <c r="G317" s="35"/>
      <c r="H317" s="35"/>
      <c r="I317" s="3"/>
      <c r="J317" s="35"/>
      <c r="K317" s="35"/>
      <c r="L317" s="35"/>
      <c r="M317" s="35"/>
    </row>
    <row r="318" spans="1:256" s="37" customFormat="1">
      <c r="A318" s="3"/>
      <c r="B318" s="35"/>
      <c r="C318" s="35"/>
      <c r="D318" s="35"/>
      <c r="E318" s="35"/>
      <c r="F318" s="35"/>
      <c r="G318" s="35"/>
      <c r="H318" s="35"/>
      <c r="I318" s="3"/>
      <c r="J318" s="35"/>
      <c r="K318" s="35"/>
      <c r="L318" s="35"/>
      <c r="M318" s="35"/>
      <c r="N318" s="178"/>
      <c r="O318" s="178"/>
      <c r="P318" s="178"/>
      <c r="Q318" s="178"/>
      <c r="R318" s="178"/>
      <c r="S318" s="178"/>
      <c r="T318" s="178"/>
      <c r="U318" s="178"/>
      <c r="V318" s="178"/>
      <c r="W318" s="178"/>
      <c r="X318" s="178"/>
      <c r="Y318" s="178"/>
      <c r="Z318" s="178"/>
      <c r="AA318" s="178"/>
      <c r="AB318" s="178"/>
      <c r="AC318" s="178"/>
      <c r="AD318" s="178"/>
      <c r="AE318" s="178"/>
      <c r="AF318" s="178"/>
      <c r="AG318" s="178"/>
      <c r="AH318" s="178"/>
      <c r="AI318" s="178"/>
      <c r="AJ318" s="178"/>
      <c r="AK318" s="178"/>
      <c r="AL318" s="178"/>
      <c r="AM318" s="178"/>
      <c r="AN318" s="178"/>
      <c r="AO318" s="178"/>
      <c r="AP318" s="178"/>
      <c r="AQ318" s="178"/>
      <c r="AR318" s="178"/>
      <c r="AS318" s="178"/>
      <c r="AT318" s="178"/>
      <c r="AU318" s="178"/>
      <c r="AV318" s="178"/>
      <c r="AW318" s="178"/>
      <c r="AX318" s="178"/>
      <c r="AY318" s="178"/>
      <c r="AZ318" s="178"/>
      <c r="BA318" s="178"/>
      <c r="BB318" s="178"/>
      <c r="BC318" s="178"/>
      <c r="BD318" s="178"/>
      <c r="BE318" s="178"/>
      <c r="BF318" s="178"/>
      <c r="BG318" s="178"/>
      <c r="BH318" s="178"/>
      <c r="BI318" s="178"/>
      <c r="BJ318" s="178"/>
      <c r="BK318" s="178"/>
      <c r="BL318" s="178"/>
      <c r="BM318" s="178"/>
      <c r="BN318" s="178"/>
      <c r="BO318" s="178"/>
      <c r="BP318" s="178"/>
      <c r="BQ318" s="178"/>
      <c r="BR318" s="178"/>
      <c r="BS318" s="178"/>
      <c r="BT318" s="178"/>
      <c r="BU318" s="178"/>
      <c r="BV318" s="178"/>
      <c r="BW318" s="178"/>
      <c r="BX318" s="178"/>
      <c r="BY318" s="178"/>
      <c r="BZ318" s="178"/>
      <c r="CA318" s="178"/>
      <c r="CB318" s="178"/>
      <c r="CC318" s="178"/>
      <c r="CD318" s="178"/>
      <c r="CE318" s="178"/>
      <c r="CF318" s="178"/>
      <c r="CG318" s="178"/>
      <c r="CH318" s="178"/>
      <c r="CI318" s="178"/>
      <c r="CJ318" s="178"/>
      <c r="CK318" s="178"/>
      <c r="CL318" s="178"/>
      <c r="CM318" s="178"/>
      <c r="CN318" s="178"/>
      <c r="CO318" s="178"/>
      <c r="CP318" s="178"/>
      <c r="CQ318" s="178"/>
      <c r="CR318" s="178"/>
      <c r="CS318" s="178"/>
      <c r="CT318" s="178"/>
      <c r="CU318" s="178"/>
      <c r="CV318" s="178"/>
      <c r="CW318" s="178"/>
      <c r="CX318" s="178"/>
      <c r="CY318" s="178"/>
      <c r="CZ318" s="178"/>
      <c r="DA318" s="178"/>
      <c r="DB318" s="178"/>
      <c r="DC318" s="178"/>
      <c r="DD318" s="178"/>
      <c r="DE318" s="178"/>
      <c r="DF318" s="178"/>
      <c r="DG318" s="178"/>
      <c r="DH318" s="178"/>
      <c r="DI318" s="178"/>
      <c r="DJ318" s="178"/>
      <c r="DK318" s="178"/>
      <c r="DL318" s="178"/>
      <c r="DM318" s="178"/>
      <c r="DN318" s="178"/>
      <c r="DO318" s="178"/>
      <c r="DP318" s="178"/>
      <c r="DQ318" s="178"/>
      <c r="DR318" s="178"/>
      <c r="DS318" s="178"/>
      <c r="DT318" s="178"/>
      <c r="DU318" s="178"/>
      <c r="DV318" s="178"/>
      <c r="DW318" s="178"/>
      <c r="DX318" s="178"/>
      <c r="DY318" s="178"/>
      <c r="DZ318" s="178"/>
      <c r="EA318" s="178"/>
      <c r="EB318" s="178"/>
      <c r="EC318" s="178"/>
      <c r="ED318" s="178"/>
      <c r="EE318" s="178"/>
      <c r="EF318" s="178"/>
      <c r="EG318" s="178"/>
      <c r="EH318" s="178"/>
      <c r="EI318" s="178"/>
      <c r="EJ318" s="178"/>
      <c r="EK318" s="178"/>
      <c r="EL318" s="178"/>
      <c r="EM318" s="178"/>
      <c r="EN318" s="178"/>
      <c r="EO318" s="178"/>
      <c r="EP318" s="178"/>
      <c r="EQ318" s="178"/>
      <c r="ER318" s="178"/>
      <c r="ES318" s="178"/>
      <c r="ET318" s="178"/>
      <c r="EU318" s="178"/>
      <c r="EV318" s="178"/>
      <c r="EW318" s="178"/>
      <c r="EX318" s="178"/>
      <c r="EY318" s="178"/>
      <c r="EZ318" s="178"/>
      <c r="FA318" s="178"/>
      <c r="FB318" s="178"/>
      <c r="FC318" s="178"/>
      <c r="FD318" s="178"/>
      <c r="FE318" s="178"/>
      <c r="FF318" s="178"/>
      <c r="FG318" s="178"/>
      <c r="FH318" s="178"/>
      <c r="FI318" s="178"/>
      <c r="FJ318" s="178"/>
      <c r="FK318" s="178"/>
      <c r="FL318" s="178"/>
      <c r="FM318" s="178"/>
      <c r="FN318" s="178"/>
      <c r="FO318" s="178"/>
      <c r="FP318" s="178"/>
      <c r="FQ318" s="178"/>
      <c r="FR318" s="178"/>
      <c r="FS318" s="178"/>
      <c r="FT318" s="178"/>
      <c r="FU318" s="178"/>
      <c r="FV318" s="178"/>
      <c r="FW318" s="178"/>
      <c r="FX318" s="178"/>
      <c r="FY318" s="178"/>
      <c r="FZ318" s="178"/>
      <c r="GA318" s="178"/>
      <c r="GB318" s="178"/>
      <c r="GC318" s="178"/>
      <c r="GD318" s="178"/>
      <c r="GE318" s="178"/>
      <c r="GF318" s="178"/>
      <c r="GG318" s="178"/>
      <c r="GH318" s="178"/>
      <c r="GI318" s="178"/>
      <c r="GJ318" s="178"/>
      <c r="GK318" s="178"/>
      <c r="GL318" s="178"/>
      <c r="GM318" s="178"/>
      <c r="GN318" s="178"/>
      <c r="GO318" s="178"/>
      <c r="GP318" s="178"/>
      <c r="GQ318" s="178"/>
      <c r="GR318" s="178"/>
      <c r="GS318" s="178"/>
      <c r="GT318" s="178"/>
      <c r="GU318" s="178"/>
      <c r="GV318" s="178"/>
      <c r="GW318" s="178"/>
      <c r="GX318" s="178"/>
      <c r="GY318" s="178"/>
      <c r="GZ318" s="178"/>
      <c r="HA318" s="178"/>
      <c r="HB318" s="178"/>
      <c r="HC318" s="178"/>
      <c r="HD318" s="178"/>
      <c r="HE318" s="178"/>
      <c r="HF318" s="178"/>
      <c r="HG318" s="178"/>
      <c r="HH318" s="178"/>
      <c r="HI318" s="178"/>
      <c r="HJ318" s="178"/>
      <c r="HK318" s="178"/>
      <c r="HL318" s="178"/>
      <c r="HM318" s="178"/>
      <c r="HN318" s="178"/>
      <c r="HO318" s="178"/>
      <c r="HP318" s="178"/>
      <c r="HQ318" s="178"/>
      <c r="HR318" s="178"/>
      <c r="HS318" s="178"/>
      <c r="HT318" s="178"/>
      <c r="HU318" s="178"/>
      <c r="HV318" s="178"/>
      <c r="HW318" s="178"/>
      <c r="HX318" s="178"/>
      <c r="HY318" s="178"/>
      <c r="HZ318" s="178"/>
      <c r="IA318" s="178"/>
      <c r="IB318" s="178"/>
      <c r="IC318" s="178"/>
      <c r="ID318" s="178"/>
      <c r="IE318" s="178"/>
      <c r="IF318" s="178"/>
      <c r="IG318" s="178"/>
      <c r="IH318" s="178"/>
      <c r="II318" s="178"/>
      <c r="IJ318" s="178"/>
      <c r="IK318" s="178"/>
      <c r="IL318" s="178"/>
      <c r="IM318" s="178"/>
      <c r="IN318" s="178"/>
      <c r="IO318" s="178"/>
      <c r="IP318" s="178"/>
      <c r="IQ318" s="178"/>
      <c r="IR318" s="178"/>
      <c r="IS318" s="178"/>
      <c r="IT318" s="178"/>
      <c r="IU318" s="178"/>
      <c r="IV318" s="178"/>
    </row>
    <row r="319" spans="1:256" s="37" customFormat="1">
      <c r="A319" s="3"/>
      <c r="B319" s="35"/>
      <c r="C319" s="35"/>
      <c r="D319" s="35"/>
      <c r="E319" s="35"/>
      <c r="F319" s="35"/>
      <c r="G319" s="35"/>
      <c r="H319" s="35"/>
      <c r="I319" s="3"/>
      <c r="J319" s="35"/>
      <c r="K319" s="35"/>
      <c r="L319" s="35"/>
      <c r="M319" s="35"/>
      <c r="N319" s="178"/>
      <c r="O319" s="178"/>
      <c r="P319" s="178"/>
      <c r="Q319" s="178"/>
      <c r="R319" s="178"/>
      <c r="S319" s="178"/>
      <c r="T319" s="178"/>
      <c r="U319" s="178"/>
      <c r="V319" s="178"/>
      <c r="W319" s="178"/>
      <c r="X319" s="178"/>
      <c r="Y319" s="178"/>
      <c r="Z319" s="178"/>
      <c r="AA319" s="178"/>
      <c r="AB319" s="178"/>
      <c r="AC319" s="178"/>
      <c r="AD319" s="178"/>
      <c r="AE319" s="178"/>
      <c r="AF319" s="178"/>
      <c r="AG319" s="178"/>
      <c r="AH319" s="178"/>
      <c r="AI319" s="178"/>
      <c r="AJ319" s="178"/>
      <c r="AK319" s="178"/>
      <c r="AL319" s="178"/>
      <c r="AM319" s="178"/>
      <c r="AN319" s="178"/>
      <c r="AO319" s="178"/>
      <c r="AP319" s="178"/>
      <c r="AQ319" s="178"/>
      <c r="AR319" s="178"/>
      <c r="AS319" s="178"/>
      <c r="AT319" s="178"/>
      <c r="AU319" s="178"/>
      <c r="AV319" s="178"/>
      <c r="AW319" s="178"/>
      <c r="AX319" s="178"/>
      <c r="AY319" s="178"/>
      <c r="AZ319" s="178"/>
      <c r="BA319" s="178"/>
      <c r="BB319" s="178"/>
      <c r="BC319" s="178"/>
      <c r="BD319" s="178"/>
      <c r="BE319" s="178"/>
      <c r="BF319" s="178"/>
      <c r="BG319" s="178"/>
      <c r="BH319" s="178"/>
      <c r="BI319" s="178"/>
      <c r="BJ319" s="178"/>
      <c r="BK319" s="178"/>
      <c r="BL319" s="178"/>
      <c r="BM319" s="178"/>
      <c r="BN319" s="178"/>
      <c r="BO319" s="178"/>
      <c r="BP319" s="178"/>
      <c r="BQ319" s="178"/>
      <c r="BR319" s="178"/>
      <c r="BS319" s="178"/>
      <c r="BT319" s="178"/>
      <c r="BU319" s="178"/>
      <c r="BV319" s="178"/>
      <c r="BW319" s="178"/>
      <c r="BX319" s="178"/>
      <c r="BY319" s="178"/>
      <c r="BZ319" s="178"/>
      <c r="CA319" s="178"/>
      <c r="CB319" s="178"/>
      <c r="CC319" s="178"/>
      <c r="CD319" s="178"/>
      <c r="CE319" s="178"/>
      <c r="CF319" s="178"/>
      <c r="CG319" s="178"/>
      <c r="CH319" s="178"/>
      <c r="CI319" s="178"/>
      <c r="CJ319" s="178"/>
      <c r="CK319" s="178"/>
      <c r="CL319" s="178"/>
      <c r="CM319" s="178"/>
      <c r="CN319" s="178"/>
      <c r="CO319" s="178"/>
      <c r="CP319" s="178"/>
      <c r="CQ319" s="178"/>
      <c r="CR319" s="178"/>
      <c r="CS319" s="178"/>
      <c r="CT319" s="178"/>
      <c r="CU319" s="178"/>
      <c r="CV319" s="178"/>
      <c r="CW319" s="178"/>
      <c r="CX319" s="178"/>
      <c r="CY319" s="178"/>
      <c r="CZ319" s="178"/>
      <c r="DA319" s="178"/>
      <c r="DB319" s="178"/>
      <c r="DC319" s="178"/>
      <c r="DD319" s="178"/>
      <c r="DE319" s="178"/>
      <c r="DF319" s="178"/>
      <c r="DG319" s="178"/>
      <c r="DH319" s="178"/>
      <c r="DI319" s="178"/>
      <c r="DJ319" s="178"/>
      <c r="DK319" s="178"/>
      <c r="DL319" s="178"/>
      <c r="DM319" s="178"/>
      <c r="DN319" s="178"/>
      <c r="DO319" s="178"/>
      <c r="DP319" s="178"/>
      <c r="DQ319" s="178"/>
      <c r="DR319" s="178"/>
      <c r="DS319" s="178"/>
      <c r="DT319" s="178"/>
      <c r="DU319" s="178"/>
      <c r="DV319" s="178"/>
      <c r="DW319" s="178"/>
      <c r="DX319" s="178"/>
      <c r="DY319" s="178"/>
      <c r="DZ319" s="178"/>
      <c r="EA319" s="178"/>
      <c r="EB319" s="178"/>
      <c r="EC319" s="178"/>
      <c r="ED319" s="178"/>
      <c r="EE319" s="178"/>
      <c r="EF319" s="178"/>
      <c r="EG319" s="178"/>
      <c r="EH319" s="178"/>
      <c r="EI319" s="178"/>
      <c r="EJ319" s="178"/>
      <c r="EK319" s="178"/>
      <c r="EL319" s="178"/>
      <c r="EM319" s="178"/>
      <c r="EN319" s="178"/>
      <c r="EO319" s="178"/>
      <c r="EP319" s="178"/>
      <c r="EQ319" s="178"/>
      <c r="ER319" s="178"/>
      <c r="ES319" s="178"/>
      <c r="ET319" s="178"/>
      <c r="EU319" s="178"/>
      <c r="EV319" s="178"/>
      <c r="EW319" s="178"/>
      <c r="EX319" s="178"/>
      <c r="EY319" s="178"/>
      <c r="EZ319" s="178"/>
      <c r="FA319" s="178"/>
      <c r="FB319" s="178"/>
      <c r="FC319" s="178"/>
      <c r="FD319" s="178"/>
      <c r="FE319" s="178"/>
      <c r="FF319" s="178"/>
      <c r="FG319" s="178"/>
      <c r="FH319" s="178"/>
      <c r="FI319" s="178"/>
      <c r="FJ319" s="178"/>
      <c r="FK319" s="178"/>
      <c r="FL319" s="178"/>
      <c r="FM319" s="178"/>
      <c r="FN319" s="178"/>
      <c r="FO319" s="178"/>
      <c r="FP319" s="178"/>
      <c r="FQ319" s="178"/>
      <c r="FR319" s="178"/>
      <c r="FS319" s="178"/>
      <c r="FT319" s="178"/>
      <c r="FU319" s="178"/>
      <c r="FV319" s="178"/>
      <c r="FW319" s="178"/>
      <c r="FX319" s="178"/>
      <c r="FY319" s="178"/>
      <c r="FZ319" s="178"/>
      <c r="GA319" s="178"/>
      <c r="GB319" s="178"/>
      <c r="GC319" s="178"/>
      <c r="GD319" s="178"/>
      <c r="GE319" s="178"/>
      <c r="GF319" s="178"/>
      <c r="GG319" s="178"/>
      <c r="GH319" s="178"/>
      <c r="GI319" s="178"/>
      <c r="GJ319" s="178"/>
      <c r="GK319" s="178"/>
      <c r="GL319" s="178"/>
      <c r="GM319" s="178"/>
      <c r="GN319" s="178"/>
      <c r="GO319" s="178"/>
      <c r="GP319" s="178"/>
      <c r="GQ319" s="178"/>
      <c r="GR319" s="178"/>
      <c r="GS319" s="178"/>
      <c r="GT319" s="178"/>
      <c r="GU319" s="178"/>
      <c r="GV319" s="178"/>
      <c r="GW319" s="178"/>
      <c r="GX319" s="178"/>
      <c r="GY319" s="178"/>
      <c r="GZ319" s="178"/>
      <c r="HA319" s="178"/>
      <c r="HB319" s="178"/>
      <c r="HC319" s="178"/>
      <c r="HD319" s="178"/>
      <c r="HE319" s="178"/>
      <c r="HF319" s="178"/>
      <c r="HG319" s="178"/>
      <c r="HH319" s="178"/>
      <c r="HI319" s="178"/>
      <c r="HJ319" s="178"/>
      <c r="HK319" s="178"/>
      <c r="HL319" s="178"/>
      <c r="HM319" s="178"/>
      <c r="HN319" s="178"/>
      <c r="HO319" s="178"/>
      <c r="HP319" s="178"/>
      <c r="HQ319" s="178"/>
      <c r="HR319" s="178"/>
      <c r="HS319" s="178"/>
      <c r="HT319" s="178"/>
      <c r="HU319" s="178"/>
      <c r="HV319" s="178"/>
      <c r="HW319" s="178"/>
      <c r="HX319" s="178"/>
      <c r="HY319" s="178"/>
      <c r="HZ319" s="178"/>
      <c r="IA319" s="178"/>
      <c r="IB319" s="178"/>
      <c r="IC319" s="178"/>
      <c r="ID319" s="178"/>
      <c r="IE319" s="178"/>
      <c r="IF319" s="178"/>
      <c r="IG319" s="178"/>
      <c r="IH319" s="178"/>
      <c r="II319" s="178"/>
      <c r="IJ319" s="178"/>
      <c r="IK319" s="178"/>
      <c r="IL319" s="178"/>
      <c r="IM319" s="178"/>
      <c r="IN319" s="178"/>
      <c r="IO319" s="178"/>
      <c r="IP319" s="178"/>
      <c r="IQ319" s="178"/>
      <c r="IR319" s="178"/>
      <c r="IS319" s="178"/>
      <c r="IT319" s="178"/>
      <c r="IU319" s="178"/>
      <c r="IV319" s="178"/>
    </row>
    <row r="320" spans="1:256" s="37" customFormat="1">
      <c r="A320" s="3"/>
      <c r="B320" s="35"/>
      <c r="C320" s="35"/>
      <c r="D320" s="35"/>
      <c r="E320" s="35"/>
      <c r="F320" s="35"/>
      <c r="G320" s="35"/>
      <c r="H320" s="35"/>
      <c r="I320" s="3"/>
      <c r="J320" s="35"/>
      <c r="K320" s="35"/>
      <c r="L320" s="35"/>
      <c r="M320" s="35"/>
    </row>
    <row r="321" spans="1:256" s="37" customFormat="1">
      <c r="A321" s="3"/>
      <c r="B321" s="35"/>
      <c r="C321" s="35"/>
      <c r="D321" s="35"/>
      <c r="E321" s="35"/>
      <c r="F321" s="35"/>
      <c r="G321" s="35"/>
      <c r="H321" s="35"/>
      <c r="I321" s="3"/>
      <c r="J321" s="35"/>
      <c r="K321" s="35"/>
      <c r="L321" s="35"/>
      <c r="M321" s="35"/>
    </row>
    <row r="322" spans="1:256" s="37" customFormat="1">
      <c r="A322" s="3"/>
      <c r="B322" s="35"/>
      <c r="C322" s="35"/>
      <c r="D322" s="35"/>
      <c r="E322" s="35"/>
      <c r="F322" s="35"/>
      <c r="G322" s="35"/>
      <c r="H322" s="35"/>
      <c r="I322" s="3"/>
      <c r="J322" s="35"/>
      <c r="K322" s="35"/>
      <c r="L322" s="35"/>
      <c r="M322" s="35"/>
    </row>
    <row r="323" spans="1:256" s="178" customFormat="1">
      <c r="A323" s="3"/>
      <c r="B323" s="35"/>
      <c r="C323" s="35"/>
      <c r="D323" s="35"/>
      <c r="E323" s="35"/>
      <c r="F323" s="35"/>
      <c r="G323" s="35"/>
      <c r="H323" s="35"/>
      <c r="I323" s="3"/>
      <c r="J323" s="35"/>
      <c r="K323" s="35"/>
      <c r="L323" s="35"/>
      <c r="M323" s="35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  <c r="BO323" s="37"/>
      <c r="BP323" s="37"/>
      <c r="BQ323" s="37"/>
      <c r="BR323" s="37"/>
      <c r="BS323" s="37"/>
      <c r="BT323" s="37"/>
      <c r="BU323" s="37"/>
      <c r="BV323" s="37"/>
      <c r="BW323" s="37"/>
      <c r="BX323" s="37"/>
      <c r="BY323" s="37"/>
      <c r="BZ323" s="37"/>
      <c r="CA323" s="37"/>
      <c r="CB323" s="37"/>
      <c r="CC323" s="37"/>
      <c r="CD323" s="37"/>
      <c r="CE323" s="37"/>
      <c r="CF323" s="37"/>
      <c r="CG323" s="37"/>
      <c r="CH323" s="37"/>
      <c r="CI323" s="37"/>
      <c r="CJ323" s="37"/>
      <c r="CK323" s="37"/>
      <c r="CL323" s="37"/>
      <c r="CM323" s="37"/>
      <c r="CN323" s="37"/>
      <c r="CO323" s="37"/>
      <c r="CP323" s="37"/>
      <c r="CQ323" s="37"/>
      <c r="CR323" s="37"/>
      <c r="CS323" s="37"/>
      <c r="CT323" s="37"/>
      <c r="CU323" s="37"/>
      <c r="CV323" s="37"/>
      <c r="CW323" s="37"/>
      <c r="CX323" s="37"/>
      <c r="CY323" s="37"/>
      <c r="CZ323" s="37"/>
      <c r="DA323" s="37"/>
      <c r="DB323" s="37"/>
      <c r="DC323" s="37"/>
      <c r="DD323" s="37"/>
      <c r="DE323" s="37"/>
      <c r="DF323" s="37"/>
      <c r="DG323" s="37"/>
      <c r="DH323" s="37"/>
      <c r="DI323" s="37"/>
      <c r="DJ323" s="37"/>
      <c r="DK323" s="37"/>
      <c r="DL323" s="37"/>
      <c r="DM323" s="37"/>
      <c r="DN323" s="37"/>
      <c r="DO323" s="37"/>
      <c r="DP323" s="37"/>
      <c r="DQ323" s="37"/>
      <c r="DR323" s="37"/>
      <c r="DS323" s="37"/>
      <c r="DT323" s="37"/>
      <c r="DU323" s="37"/>
      <c r="DV323" s="37"/>
      <c r="DW323" s="37"/>
      <c r="DX323" s="37"/>
      <c r="DY323" s="37"/>
      <c r="DZ323" s="37"/>
      <c r="EA323" s="37"/>
      <c r="EB323" s="37"/>
      <c r="EC323" s="37"/>
      <c r="ED323" s="37"/>
      <c r="EE323" s="37"/>
      <c r="EF323" s="37"/>
      <c r="EG323" s="37"/>
      <c r="EH323" s="37"/>
      <c r="EI323" s="37"/>
      <c r="EJ323" s="37"/>
      <c r="EK323" s="37"/>
      <c r="EL323" s="37"/>
      <c r="EM323" s="37"/>
      <c r="EN323" s="37"/>
      <c r="EO323" s="37"/>
      <c r="EP323" s="37"/>
      <c r="EQ323" s="37"/>
      <c r="ER323" s="37"/>
      <c r="ES323" s="37"/>
      <c r="ET323" s="37"/>
      <c r="EU323" s="37"/>
      <c r="EV323" s="37"/>
      <c r="EW323" s="37"/>
      <c r="EX323" s="37"/>
      <c r="EY323" s="37"/>
      <c r="EZ323" s="37"/>
      <c r="FA323" s="37"/>
      <c r="FB323" s="37"/>
      <c r="FC323" s="37"/>
      <c r="FD323" s="37"/>
      <c r="FE323" s="37"/>
      <c r="FF323" s="37"/>
      <c r="FG323" s="37"/>
      <c r="FH323" s="37"/>
      <c r="FI323" s="37"/>
      <c r="FJ323" s="37"/>
      <c r="FK323" s="37"/>
      <c r="FL323" s="37"/>
      <c r="FM323" s="37"/>
      <c r="FN323" s="37"/>
      <c r="FO323" s="37"/>
      <c r="FP323" s="37"/>
      <c r="FQ323" s="37"/>
      <c r="FR323" s="37"/>
      <c r="FS323" s="37"/>
      <c r="FT323" s="37"/>
      <c r="FU323" s="37"/>
      <c r="FV323" s="37"/>
      <c r="FW323" s="37"/>
      <c r="FX323" s="37"/>
      <c r="FY323" s="37"/>
      <c r="FZ323" s="37"/>
      <c r="GA323" s="37"/>
      <c r="GB323" s="37"/>
      <c r="GC323" s="37"/>
      <c r="GD323" s="37"/>
      <c r="GE323" s="37"/>
      <c r="GF323" s="37"/>
      <c r="GG323" s="37"/>
      <c r="GH323" s="37"/>
      <c r="GI323" s="37"/>
      <c r="GJ323" s="37"/>
      <c r="GK323" s="37"/>
      <c r="GL323" s="37"/>
      <c r="GM323" s="37"/>
      <c r="GN323" s="37"/>
      <c r="GO323" s="37"/>
      <c r="GP323" s="37"/>
      <c r="GQ323" s="37"/>
      <c r="GR323" s="37"/>
      <c r="GS323" s="37"/>
      <c r="GT323" s="37"/>
      <c r="GU323" s="37"/>
      <c r="GV323" s="37"/>
      <c r="GW323" s="37"/>
      <c r="GX323" s="37"/>
      <c r="GY323" s="37"/>
      <c r="GZ323" s="37"/>
      <c r="HA323" s="37"/>
      <c r="HB323" s="37"/>
      <c r="HC323" s="37"/>
      <c r="HD323" s="37"/>
      <c r="HE323" s="37"/>
      <c r="HF323" s="37"/>
      <c r="HG323" s="37"/>
      <c r="HH323" s="37"/>
      <c r="HI323" s="37"/>
      <c r="HJ323" s="37"/>
      <c r="HK323" s="37"/>
      <c r="HL323" s="37"/>
      <c r="HM323" s="37"/>
      <c r="HN323" s="37"/>
      <c r="HO323" s="37"/>
      <c r="HP323" s="37"/>
      <c r="HQ323" s="37"/>
      <c r="HR323" s="37"/>
      <c r="HS323" s="37"/>
      <c r="HT323" s="37"/>
      <c r="HU323" s="37"/>
      <c r="HV323" s="37"/>
      <c r="HW323" s="37"/>
      <c r="HX323" s="37"/>
      <c r="HY323" s="37"/>
      <c r="HZ323" s="37"/>
      <c r="IA323" s="37"/>
      <c r="IB323" s="37"/>
      <c r="IC323" s="37"/>
      <c r="ID323" s="37"/>
      <c r="IE323" s="37"/>
      <c r="IF323" s="37"/>
      <c r="IG323" s="37"/>
      <c r="IH323" s="37"/>
      <c r="II323" s="37"/>
      <c r="IJ323" s="37"/>
      <c r="IK323" s="37"/>
      <c r="IL323" s="37"/>
      <c r="IM323" s="37"/>
      <c r="IN323" s="37"/>
      <c r="IO323" s="37"/>
      <c r="IP323" s="37"/>
      <c r="IQ323" s="37"/>
      <c r="IR323" s="37"/>
      <c r="IS323" s="37"/>
      <c r="IT323" s="37"/>
      <c r="IU323" s="37"/>
      <c r="IV323" s="37"/>
    </row>
    <row r="324" spans="1:256" s="37" customFormat="1">
      <c r="A324" s="3"/>
      <c r="B324" s="35"/>
      <c r="C324" s="35"/>
      <c r="D324" s="35"/>
      <c r="E324" s="35"/>
      <c r="F324" s="35"/>
      <c r="G324" s="35"/>
      <c r="H324" s="35"/>
      <c r="I324" s="3"/>
      <c r="J324" s="35"/>
      <c r="K324" s="35"/>
      <c r="L324" s="35"/>
      <c r="M324" s="35"/>
    </row>
    <row r="325" spans="1:256" s="37" customFormat="1">
      <c r="A325" s="3"/>
      <c r="B325" s="35"/>
      <c r="C325" s="35"/>
      <c r="D325" s="35"/>
      <c r="E325" s="35"/>
      <c r="F325" s="35"/>
      <c r="G325" s="35"/>
      <c r="H325" s="35"/>
      <c r="I325" s="3"/>
      <c r="J325" s="35"/>
      <c r="K325" s="35"/>
      <c r="L325" s="35"/>
      <c r="M325" s="35"/>
    </row>
    <row r="326" spans="1:256" s="37" customFormat="1">
      <c r="A326" s="3"/>
      <c r="B326" s="35"/>
      <c r="C326" s="35"/>
      <c r="D326" s="35"/>
      <c r="E326" s="35"/>
      <c r="F326" s="35"/>
      <c r="G326" s="35"/>
      <c r="H326" s="35"/>
      <c r="I326" s="3"/>
      <c r="J326" s="35"/>
      <c r="K326" s="35"/>
      <c r="L326" s="35"/>
      <c r="M326" s="35"/>
      <c r="N326" s="178"/>
      <c r="O326" s="178"/>
      <c r="P326" s="178"/>
      <c r="Q326" s="178"/>
      <c r="R326" s="178"/>
      <c r="S326" s="178"/>
      <c r="T326" s="178"/>
      <c r="U326" s="178"/>
      <c r="V326" s="178"/>
      <c r="W326" s="178"/>
      <c r="X326" s="178"/>
      <c r="Y326" s="178"/>
      <c r="Z326" s="178"/>
      <c r="AA326" s="178"/>
      <c r="AB326" s="178"/>
      <c r="AC326" s="178"/>
      <c r="AD326" s="178"/>
      <c r="AE326" s="178"/>
      <c r="AF326" s="178"/>
      <c r="AG326" s="178"/>
      <c r="AH326" s="178"/>
      <c r="AI326" s="178"/>
      <c r="AJ326" s="178"/>
      <c r="AK326" s="178"/>
      <c r="AL326" s="178"/>
      <c r="AM326" s="178"/>
      <c r="AN326" s="178"/>
      <c r="AO326" s="178"/>
      <c r="AP326" s="178"/>
      <c r="AQ326" s="178"/>
      <c r="AR326" s="178"/>
      <c r="AS326" s="178"/>
      <c r="AT326" s="178"/>
      <c r="AU326" s="178"/>
      <c r="AV326" s="178"/>
      <c r="AW326" s="178"/>
      <c r="AX326" s="178"/>
      <c r="AY326" s="178"/>
      <c r="AZ326" s="178"/>
      <c r="BA326" s="178"/>
      <c r="BB326" s="178"/>
      <c r="BC326" s="178"/>
      <c r="BD326" s="178"/>
      <c r="BE326" s="178"/>
      <c r="BF326" s="178"/>
      <c r="BG326" s="178"/>
      <c r="BH326" s="178"/>
      <c r="BI326" s="178"/>
      <c r="BJ326" s="178"/>
      <c r="BK326" s="178"/>
      <c r="BL326" s="178"/>
      <c r="BM326" s="178"/>
      <c r="BN326" s="178"/>
      <c r="BO326" s="178"/>
      <c r="BP326" s="178"/>
      <c r="BQ326" s="178"/>
      <c r="BR326" s="178"/>
      <c r="BS326" s="178"/>
      <c r="BT326" s="178"/>
      <c r="BU326" s="178"/>
      <c r="BV326" s="178"/>
      <c r="BW326" s="178"/>
      <c r="BX326" s="178"/>
      <c r="BY326" s="178"/>
      <c r="BZ326" s="178"/>
      <c r="CA326" s="178"/>
      <c r="CB326" s="178"/>
      <c r="CC326" s="178"/>
      <c r="CD326" s="178"/>
      <c r="CE326" s="178"/>
      <c r="CF326" s="178"/>
      <c r="CG326" s="178"/>
      <c r="CH326" s="178"/>
      <c r="CI326" s="178"/>
      <c r="CJ326" s="178"/>
      <c r="CK326" s="178"/>
      <c r="CL326" s="178"/>
      <c r="CM326" s="178"/>
      <c r="CN326" s="178"/>
      <c r="CO326" s="178"/>
      <c r="CP326" s="178"/>
      <c r="CQ326" s="178"/>
      <c r="CR326" s="178"/>
      <c r="CS326" s="178"/>
      <c r="CT326" s="178"/>
      <c r="CU326" s="178"/>
      <c r="CV326" s="178"/>
      <c r="CW326" s="178"/>
      <c r="CX326" s="178"/>
      <c r="CY326" s="178"/>
      <c r="CZ326" s="178"/>
      <c r="DA326" s="178"/>
      <c r="DB326" s="178"/>
      <c r="DC326" s="178"/>
      <c r="DD326" s="178"/>
      <c r="DE326" s="178"/>
      <c r="DF326" s="178"/>
      <c r="DG326" s="178"/>
      <c r="DH326" s="178"/>
      <c r="DI326" s="178"/>
      <c r="DJ326" s="178"/>
      <c r="DK326" s="178"/>
      <c r="DL326" s="178"/>
      <c r="DM326" s="178"/>
      <c r="DN326" s="178"/>
      <c r="DO326" s="178"/>
      <c r="DP326" s="178"/>
      <c r="DQ326" s="178"/>
      <c r="DR326" s="178"/>
      <c r="DS326" s="178"/>
      <c r="DT326" s="178"/>
      <c r="DU326" s="178"/>
      <c r="DV326" s="178"/>
      <c r="DW326" s="178"/>
      <c r="DX326" s="178"/>
      <c r="DY326" s="178"/>
      <c r="DZ326" s="178"/>
      <c r="EA326" s="178"/>
      <c r="EB326" s="178"/>
      <c r="EC326" s="178"/>
      <c r="ED326" s="178"/>
      <c r="EE326" s="178"/>
      <c r="EF326" s="178"/>
      <c r="EG326" s="178"/>
      <c r="EH326" s="178"/>
      <c r="EI326" s="178"/>
      <c r="EJ326" s="178"/>
      <c r="EK326" s="178"/>
      <c r="EL326" s="178"/>
      <c r="EM326" s="178"/>
      <c r="EN326" s="178"/>
      <c r="EO326" s="178"/>
      <c r="EP326" s="178"/>
      <c r="EQ326" s="178"/>
      <c r="ER326" s="178"/>
      <c r="ES326" s="178"/>
      <c r="ET326" s="178"/>
      <c r="EU326" s="178"/>
      <c r="EV326" s="178"/>
      <c r="EW326" s="178"/>
      <c r="EX326" s="178"/>
      <c r="EY326" s="178"/>
      <c r="EZ326" s="178"/>
      <c r="FA326" s="178"/>
      <c r="FB326" s="178"/>
      <c r="FC326" s="178"/>
      <c r="FD326" s="178"/>
      <c r="FE326" s="178"/>
      <c r="FF326" s="178"/>
      <c r="FG326" s="178"/>
      <c r="FH326" s="178"/>
      <c r="FI326" s="178"/>
      <c r="FJ326" s="178"/>
      <c r="FK326" s="178"/>
      <c r="FL326" s="178"/>
      <c r="FM326" s="178"/>
      <c r="FN326" s="178"/>
      <c r="FO326" s="178"/>
      <c r="FP326" s="178"/>
      <c r="FQ326" s="178"/>
      <c r="FR326" s="178"/>
      <c r="FS326" s="178"/>
      <c r="FT326" s="178"/>
      <c r="FU326" s="178"/>
      <c r="FV326" s="178"/>
      <c r="FW326" s="178"/>
      <c r="FX326" s="178"/>
      <c r="FY326" s="178"/>
      <c r="FZ326" s="178"/>
      <c r="GA326" s="178"/>
      <c r="GB326" s="178"/>
      <c r="GC326" s="178"/>
      <c r="GD326" s="178"/>
      <c r="GE326" s="178"/>
      <c r="GF326" s="178"/>
      <c r="GG326" s="178"/>
      <c r="GH326" s="178"/>
      <c r="GI326" s="178"/>
      <c r="GJ326" s="178"/>
      <c r="GK326" s="178"/>
      <c r="GL326" s="178"/>
      <c r="GM326" s="178"/>
      <c r="GN326" s="178"/>
      <c r="GO326" s="178"/>
      <c r="GP326" s="178"/>
      <c r="GQ326" s="178"/>
      <c r="GR326" s="178"/>
      <c r="GS326" s="178"/>
      <c r="GT326" s="178"/>
      <c r="GU326" s="178"/>
      <c r="GV326" s="178"/>
      <c r="GW326" s="178"/>
      <c r="GX326" s="178"/>
      <c r="GY326" s="178"/>
      <c r="GZ326" s="178"/>
      <c r="HA326" s="178"/>
      <c r="HB326" s="178"/>
      <c r="HC326" s="178"/>
      <c r="HD326" s="178"/>
      <c r="HE326" s="178"/>
      <c r="HF326" s="178"/>
      <c r="HG326" s="178"/>
      <c r="HH326" s="178"/>
      <c r="HI326" s="178"/>
      <c r="HJ326" s="178"/>
      <c r="HK326" s="178"/>
      <c r="HL326" s="178"/>
      <c r="HM326" s="178"/>
      <c r="HN326" s="178"/>
      <c r="HO326" s="178"/>
      <c r="HP326" s="178"/>
      <c r="HQ326" s="178"/>
      <c r="HR326" s="178"/>
      <c r="HS326" s="178"/>
      <c r="HT326" s="178"/>
      <c r="HU326" s="178"/>
      <c r="HV326" s="178"/>
      <c r="HW326" s="178"/>
      <c r="HX326" s="178"/>
      <c r="HY326" s="178"/>
      <c r="HZ326" s="178"/>
      <c r="IA326" s="178"/>
      <c r="IB326" s="178"/>
      <c r="IC326" s="178"/>
      <c r="ID326" s="178"/>
      <c r="IE326" s="178"/>
      <c r="IF326" s="178"/>
      <c r="IG326" s="178"/>
      <c r="IH326" s="178"/>
      <c r="II326" s="178"/>
      <c r="IJ326" s="178"/>
      <c r="IK326" s="178"/>
      <c r="IL326" s="178"/>
      <c r="IM326" s="178"/>
      <c r="IN326" s="178"/>
      <c r="IO326" s="178"/>
      <c r="IP326" s="178"/>
      <c r="IQ326" s="178"/>
      <c r="IR326" s="178"/>
      <c r="IS326" s="178"/>
      <c r="IT326" s="178"/>
      <c r="IU326" s="178"/>
      <c r="IV326" s="178"/>
    </row>
    <row r="327" spans="1:256" s="37" customFormat="1">
      <c r="A327" s="3"/>
      <c r="B327" s="35"/>
      <c r="C327" s="35"/>
      <c r="D327" s="35"/>
      <c r="E327" s="35"/>
      <c r="F327" s="35"/>
      <c r="G327" s="35"/>
      <c r="H327" s="35"/>
      <c r="I327" s="3"/>
      <c r="J327" s="35"/>
      <c r="K327" s="35"/>
      <c r="L327" s="35"/>
      <c r="M327" s="35"/>
    </row>
    <row r="328" spans="1:256" s="37" customFormat="1">
      <c r="A328" s="3"/>
      <c r="B328" s="35"/>
      <c r="C328" s="35"/>
      <c r="D328" s="35"/>
      <c r="E328" s="35"/>
      <c r="F328" s="35"/>
      <c r="G328" s="35"/>
      <c r="H328" s="35"/>
      <c r="I328" s="3"/>
      <c r="J328" s="35"/>
      <c r="K328" s="35"/>
      <c r="L328" s="35"/>
      <c r="M328" s="35"/>
    </row>
    <row r="329" spans="1:256" s="37" customFormat="1">
      <c r="A329" s="3"/>
      <c r="B329" s="35"/>
      <c r="C329" s="35"/>
      <c r="D329" s="35"/>
      <c r="E329" s="35"/>
      <c r="F329" s="35"/>
      <c r="G329" s="35"/>
      <c r="H329" s="35"/>
      <c r="I329" s="3"/>
      <c r="J329" s="35"/>
      <c r="K329" s="35"/>
      <c r="L329" s="35"/>
      <c r="M329" s="35"/>
    </row>
    <row r="330" spans="1:256" s="178" customFormat="1">
      <c r="A330" s="3"/>
      <c r="B330" s="35"/>
      <c r="C330" s="35"/>
      <c r="D330" s="35"/>
      <c r="E330" s="35"/>
      <c r="F330" s="35"/>
      <c r="G330" s="35"/>
      <c r="H330" s="35"/>
      <c r="I330" s="3"/>
      <c r="J330" s="35"/>
      <c r="K330" s="35"/>
      <c r="L330" s="35"/>
      <c r="M330" s="35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  <c r="BO330" s="37"/>
      <c r="BP330" s="37"/>
      <c r="BQ330" s="37"/>
      <c r="BR330" s="37"/>
      <c r="BS330" s="37"/>
      <c r="BT330" s="37"/>
      <c r="BU330" s="37"/>
      <c r="BV330" s="37"/>
      <c r="BW330" s="37"/>
      <c r="BX330" s="37"/>
      <c r="BY330" s="37"/>
      <c r="BZ330" s="37"/>
      <c r="CA330" s="37"/>
      <c r="CB330" s="37"/>
      <c r="CC330" s="37"/>
      <c r="CD330" s="37"/>
      <c r="CE330" s="37"/>
      <c r="CF330" s="37"/>
      <c r="CG330" s="37"/>
      <c r="CH330" s="37"/>
      <c r="CI330" s="37"/>
      <c r="CJ330" s="37"/>
      <c r="CK330" s="37"/>
      <c r="CL330" s="37"/>
      <c r="CM330" s="37"/>
      <c r="CN330" s="37"/>
      <c r="CO330" s="37"/>
      <c r="CP330" s="37"/>
      <c r="CQ330" s="37"/>
      <c r="CR330" s="37"/>
      <c r="CS330" s="37"/>
      <c r="CT330" s="37"/>
      <c r="CU330" s="37"/>
      <c r="CV330" s="37"/>
      <c r="CW330" s="37"/>
      <c r="CX330" s="37"/>
      <c r="CY330" s="37"/>
      <c r="CZ330" s="37"/>
      <c r="DA330" s="37"/>
      <c r="DB330" s="37"/>
      <c r="DC330" s="37"/>
      <c r="DD330" s="37"/>
      <c r="DE330" s="37"/>
      <c r="DF330" s="37"/>
      <c r="DG330" s="37"/>
      <c r="DH330" s="37"/>
      <c r="DI330" s="37"/>
      <c r="DJ330" s="37"/>
      <c r="DK330" s="37"/>
      <c r="DL330" s="37"/>
      <c r="DM330" s="37"/>
      <c r="DN330" s="37"/>
      <c r="DO330" s="37"/>
      <c r="DP330" s="37"/>
      <c r="DQ330" s="37"/>
      <c r="DR330" s="37"/>
      <c r="DS330" s="37"/>
      <c r="DT330" s="37"/>
      <c r="DU330" s="37"/>
      <c r="DV330" s="37"/>
      <c r="DW330" s="37"/>
      <c r="DX330" s="37"/>
      <c r="DY330" s="37"/>
      <c r="DZ330" s="37"/>
      <c r="EA330" s="37"/>
      <c r="EB330" s="37"/>
      <c r="EC330" s="37"/>
      <c r="ED330" s="37"/>
      <c r="EE330" s="37"/>
      <c r="EF330" s="37"/>
      <c r="EG330" s="37"/>
      <c r="EH330" s="37"/>
      <c r="EI330" s="37"/>
      <c r="EJ330" s="37"/>
      <c r="EK330" s="37"/>
      <c r="EL330" s="37"/>
      <c r="EM330" s="37"/>
      <c r="EN330" s="37"/>
      <c r="EO330" s="37"/>
      <c r="EP330" s="37"/>
      <c r="EQ330" s="37"/>
      <c r="ER330" s="37"/>
      <c r="ES330" s="37"/>
      <c r="ET330" s="37"/>
      <c r="EU330" s="37"/>
      <c r="EV330" s="37"/>
      <c r="EW330" s="37"/>
      <c r="EX330" s="37"/>
      <c r="EY330" s="37"/>
      <c r="EZ330" s="37"/>
      <c r="FA330" s="37"/>
      <c r="FB330" s="37"/>
      <c r="FC330" s="37"/>
      <c r="FD330" s="37"/>
      <c r="FE330" s="37"/>
      <c r="FF330" s="37"/>
      <c r="FG330" s="37"/>
      <c r="FH330" s="37"/>
      <c r="FI330" s="37"/>
      <c r="FJ330" s="37"/>
      <c r="FK330" s="37"/>
      <c r="FL330" s="37"/>
      <c r="FM330" s="37"/>
      <c r="FN330" s="37"/>
      <c r="FO330" s="37"/>
      <c r="FP330" s="37"/>
      <c r="FQ330" s="37"/>
      <c r="FR330" s="37"/>
      <c r="FS330" s="37"/>
      <c r="FT330" s="37"/>
      <c r="FU330" s="37"/>
      <c r="FV330" s="37"/>
      <c r="FW330" s="37"/>
      <c r="FX330" s="37"/>
      <c r="FY330" s="37"/>
      <c r="FZ330" s="37"/>
      <c r="GA330" s="37"/>
      <c r="GB330" s="37"/>
      <c r="GC330" s="37"/>
      <c r="GD330" s="37"/>
      <c r="GE330" s="37"/>
      <c r="GF330" s="37"/>
      <c r="GG330" s="37"/>
      <c r="GH330" s="37"/>
      <c r="GI330" s="37"/>
      <c r="GJ330" s="37"/>
      <c r="GK330" s="37"/>
      <c r="GL330" s="37"/>
      <c r="GM330" s="37"/>
      <c r="GN330" s="37"/>
      <c r="GO330" s="37"/>
      <c r="GP330" s="37"/>
      <c r="GQ330" s="37"/>
      <c r="GR330" s="37"/>
      <c r="GS330" s="37"/>
      <c r="GT330" s="37"/>
      <c r="GU330" s="37"/>
      <c r="GV330" s="37"/>
      <c r="GW330" s="37"/>
      <c r="GX330" s="37"/>
      <c r="GY330" s="37"/>
      <c r="GZ330" s="37"/>
      <c r="HA330" s="37"/>
      <c r="HB330" s="37"/>
      <c r="HC330" s="37"/>
      <c r="HD330" s="37"/>
      <c r="HE330" s="37"/>
      <c r="HF330" s="37"/>
      <c r="HG330" s="37"/>
      <c r="HH330" s="37"/>
      <c r="HI330" s="37"/>
      <c r="HJ330" s="37"/>
      <c r="HK330" s="37"/>
      <c r="HL330" s="37"/>
      <c r="HM330" s="37"/>
      <c r="HN330" s="37"/>
      <c r="HO330" s="37"/>
      <c r="HP330" s="37"/>
      <c r="HQ330" s="37"/>
      <c r="HR330" s="37"/>
      <c r="HS330" s="37"/>
      <c r="HT330" s="37"/>
      <c r="HU330" s="37"/>
      <c r="HV330" s="37"/>
      <c r="HW330" s="37"/>
      <c r="HX330" s="37"/>
      <c r="HY330" s="37"/>
      <c r="HZ330" s="37"/>
      <c r="IA330" s="37"/>
      <c r="IB330" s="37"/>
      <c r="IC330" s="37"/>
      <c r="ID330" s="37"/>
      <c r="IE330" s="37"/>
      <c r="IF330" s="37"/>
      <c r="IG330" s="37"/>
      <c r="IH330" s="37"/>
      <c r="II330" s="37"/>
      <c r="IJ330" s="37"/>
      <c r="IK330" s="37"/>
      <c r="IL330" s="37"/>
      <c r="IM330" s="37"/>
      <c r="IN330" s="37"/>
      <c r="IO330" s="37"/>
      <c r="IP330" s="37"/>
      <c r="IQ330" s="37"/>
      <c r="IR330" s="37"/>
      <c r="IS330" s="37"/>
      <c r="IT330" s="37"/>
      <c r="IU330" s="37"/>
      <c r="IV330" s="37"/>
    </row>
    <row r="331" spans="1:256" s="37" customFormat="1">
      <c r="A331" s="3"/>
      <c r="B331" s="35"/>
      <c r="C331" s="35"/>
      <c r="D331" s="35"/>
      <c r="E331" s="35"/>
      <c r="F331" s="35"/>
      <c r="G331" s="35"/>
      <c r="H331" s="35"/>
      <c r="I331" s="3"/>
      <c r="J331" s="35"/>
      <c r="K331" s="35"/>
      <c r="L331" s="35"/>
      <c r="M331" s="35"/>
    </row>
    <row r="332" spans="1:256" s="37" customFormat="1">
      <c r="A332" s="3"/>
      <c r="B332" s="35"/>
      <c r="C332" s="35"/>
      <c r="D332" s="35"/>
      <c r="E332" s="35"/>
      <c r="F332" s="35"/>
      <c r="G332" s="35"/>
      <c r="H332" s="35"/>
      <c r="I332" s="3"/>
      <c r="J332" s="35"/>
      <c r="K332" s="35"/>
      <c r="L332" s="35"/>
      <c r="M332" s="35"/>
      <c r="N332" s="178"/>
      <c r="O332" s="178"/>
      <c r="P332" s="178"/>
      <c r="Q332" s="178"/>
      <c r="R332" s="178"/>
      <c r="S332" s="178"/>
      <c r="T332" s="178"/>
      <c r="U332" s="178"/>
      <c r="V332" s="178"/>
      <c r="W332" s="178"/>
      <c r="X332" s="178"/>
      <c r="Y332" s="178"/>
      <c r="Z332" s="178"/>
      <c r="AA332" s="178"/>
      <c r="AB332" s="178"/>
      <c r="AC332" s="178"/>
      <c r="AD332" s="178"/>
      <c r="AE332" s="178"/>
      <c r="AF332" s="178"/>
      <c r="AG332" s="178"/>
      <c r="AH332" s="178"/>
      <c r="AI332" s="178"/>
      <c r="AJ332" s="178"/>
      <c r="AK332" s="178"/>
      <c r="AL332" s="178"/>
      <c r="AM332" s="178"/>
      <c r="AN332" s="178"/>
      <c r="AO332" s="178"/>
      <c r="AP332" s="178"/>
      <c r="AQ332" s="178"/>
      <c r="AR332" s="178"/>
      <c r="AS332" s="178"/>
      <c r="AT332" s="178"/>
      <c r="AU332" s="178"/>
      <c r="AV332" s="178"/>
      <c r="AW332" s="178"/>
      <c r="AX332" s="178"/>
      <c r="AY332" s="178"/>
      <c r="AZ332" s="178"/>
      <c r="BA332" s="178"/>
      <c r="BB332" s="178"/>
      <c r="BC332" s="178"/>
      <c r="BD332" s="178"/>
      <c r="BE332" s="178"/>
      <c r="BF332" s="178"/>
      <c r="BG332" s="178"/>
      <c r="BH332" s="178"/>
      <c r="BI332" s="178"/>
      <c r="BJ332" s="178"/>
      <c r="BK332" s="178"/>
      <c r="BL332" s="178"/>
      <c r="BM332" s="178"/>
      <c r="BN332" s="178"/>
      <c r="BO332" s="178"/>
      <c r="BP332" s="178"/>
      <c r="BQ332" s="178"/>
      <c r="BR332" s="178"/>
      <c r="BS332" s="178"/>
      <c r="BT332" s="178"/>
      <c r="BU332" s="178"/>
      <c r="BV332" s="178"/>
      <c r="BW332" s="178"/>
      <c r="BX332" s="178"/>
      <c r="BY332" s="178"/>
      <c r="BZ332" s="178"/>
      <c r="CA332" s="178"/>
      <c r="CB332" s="178"/>
      <c r="CC332" s="178"/>
      <c r="CD332" s="178"/>
      <c r="CE332" s="178"/>
      <c r="CF332" s="178"/>
      <c r="CG332" s="178"/>
      <c r="CH332" s="178"/>
      <c r="CI332" s="178"/>
      <c r="CJ332" s="178"/>
      <c r="CK332" s="178"/>
      <c r="CL332" s="178"/>
      <c r="CM332" s="178"/>
      <c r="CN332" s="178"/>
      <c r="CO332" s="178"/>
      <c r="CP332" s="178"/>
      <c r="CQ332" s="178"/>
      <c r="CR332" s="178"/>
      <c r="CS332" s="178"/>
      <c r="CT332" s="178"/>
      <c r="CU332" s="178"/>
      <c r="CV332" s="178"/>
      <c r="CW332" s="178"/>
      <c r="CX332" s="178"/>
      <c r="CY332" s="178"/>
      <c r="CZ332" s="178"/>
      <c r="DA332" s="178"/>
      <c r="DB332" s="178"/>
      <c r="DC332" s="178"/>
      <c r="DD332" s="178"/>
      <c r="DE332" s="178"/>
      <c r="DF332" s="178"/>
      <c r="DG332" s="178"/>
      <c r="DH332" s="178"/>
      <c r="DI332" s="178"/>
      <c r="DJ332" s="178"/>
      <c r="DK332" s="178"/>
      <c r="DL332" s="178"/>
      <c r="DM332" s="178"/>
      <c r="DN332" s="178"/>
      <c r="DO332" s="178"/>
      <c r="DP332" s="178"/>
      <c r="DQ332" s="178"/>
      <c r="DR332" s="178"/>
      <c r="DS332" s="178"/>
      <c r="DT332" s="178"/>
      <c r="DU332" s="178"/>
      <c r="DV332" s="178"/>
      <c r="DW332" s="178"/>
      <c r="DX332" s="178"/>
      <c r="DY332" s="178"/>
      <c r="DZ332" s="178"/>
      <c r="EA332" s="178"/>
      <c r="EB332" s="178"/>
      <c r="EC332" s="178"/>
      <c r="ED332" s="178"/>
      <c r="EE332" s="178"/>
      <c r="EF332" s="178"/>
      <c r="EG332" s="178"/>
      <c r="EH332" s="178"/>
      <c r="EI332" s="178"/>
      <c r="EJ332" s="178"/>
      <c r="EK332" s="178"/>
      <c r="EL332" s="178"/>
      <c r="EM332" s="178"/>
      <c r="EN332" s="178"/>
      <c r="EO332" s="178"/>
      <c r="EP332" s="178"/>
      <c r="EQ332" s="178"/>
      <c r="ER332" s="178"/>
      <c r="ES332" s="178"/>
      <c r="ET332" s="178"/>
      <c r="EU332" s="178"/>
      <c r="EV332" s="178"/>
      <c r="EW332" s="178"/>
      <c r="EX332" s="178"/>
      <c r="EY332" s="178"/>
      <c r="EZ332" s="178"/>
      <c r="FA332" s="178"/>
      <c r="FB332" s="178"/>
      <c r="FC332" s="178"/>
      <c r="FD332" s="178"/>
      <c r="FE332" s="178"/>
      <c r="FF332" s="178"/>
      <c r="FG332" s="178"/>
      <c r="FH332" s="178"/>
      <c r="FI332" s="178"/>
      <c r="FJ332" s="178"/>
      <c r="FK332" s="178"/>
      <c r="FL332" s="178"/>
      <c r="FM332" s="178"/>
      <c r="FN332" s="178"/>
      <c r="FO332" s="178"/>
      <c r="FP332" s="178"/>
      <c r="FQ332" s="178"/>
      <c r="FR332" s="178"/>
      <c r="FS332" s="178"/>
      <c r="FT332" s="178"/>
      <c r="FU332" s="178"/>
      <c r="FV332" s="178"/>
      <c r="FW332" s="178"/>
      <c r="FX332" s="178"/>
      <c r="FY332" s="178"/>
      <c r="FZ332" s="178"/>
      <c r="GA332" s="178"/>
      <c r="GB332" s="178"/>
      <c r="GC332" s="178"/>
      <c r="GD332" s="178"/>
      <c r="GE332" s="178"/>
      <c r="GF332" s="178"/>
      <c r="GG332" s="178"/>
      <c r="GH332" s="178"/>
      <c r="GI332" s="178"/>
      <c r="GJ332" s="178"/>
      <c r="GK332" s="178"/>
      <c r="GL332" s="178"/>
      <c r="GM332" s="178"/>
      <c r="GN332" s="178"/>
      <c r="GO332" s="178"/>
      <c r="GP332" s="178"/>
      <c r="GQ332" s="178"/>
      <c r="GR332" s="178"/>
      <c r="GS332" s="178"/>
      <c r="GT332" s="178"/>
      <c r="GU332" s="178"/>
      <c r="GV332" s="178"/>
      <c r="GW332" s="178"/>
      <c r="GX332" s="178"/>
      <c r="GY332" s="178"/>
      <c r="GZ332" s="178"/>
      <c r="HA332" s="178"/>
      <c r="HB332" s="178"/>
      <c r="HC332" s="178"/>
      <c r="HD332" s="178"/>
      <c r="HE332" s="178"/>
      <c r="HF332" s="178"/>
      <c r="HG332" s="178"/>
      <c r="HH332" s="178"/>
      <c r="HI332" s="178"/>
      <c r="HJ332" s="178"/>
      <c r="HK332" s="178"/>
      <c r="HL332" s="178"/>
      <c r="HM332" s="178"/>
      <c r="HN332" s="178"/>
      <c r="HO332" s="178"/>
      <c r="HP332" s="178"/>
      <c r="HQ332" s="178"/>
      <c r="HR332" s="178"/>
      <c r="HS332" s="178"/>
      <c r="HT332" s="178"/>
      <c r="HU332" s="178"/>
      <c r="HV332" s="178"/>
      <c r="HW332" s="178"/>
      <c r="HX332" s="178"/>
      <c r="HY332" s="178"/>
      <c r="HZ332" s="178"/>
      <c r="IA332" s="178"/>
      <c r="IB332" s="178"/>
      <c r="IC332" s="178"/>
      <c r="ID332" s="178"/>
      <c r="IE332" s="178"/>
      <c r="IF332" s="178"/>
      <c r="IG332" s="178"/>
      <c r="IH332" s="178"/>
      <c r="II332" s="178"/>
      <c r="IJ332" s="178"/>
      <c r="IK332" s="178"/>
      <c r="IL332" s="178"/>
      <c r="IM332" s="178"/>
      <c r="IN332" s="178"/>
      <c r="IO332" s="178"/>
      <c r="IP332" s="178"/>
      <c r="IQ332" s="178"/>
      <c r="IR332" s="178"/>
      <c r="IS332" s="178"/>
      <c r="IT332" s="178"/>
      <c r="IU332" s="178"/>
      <c r="IV332" s="178"/>
    </row>
    <row r="333" spans="1:256" s="37" customFormat="1">
      <c r="A333" s="3"/>
      <c r="B333" s="35"/>
      <c r="C333" s="35"/>
      <c r="D333" s="35"/>
      <c r="E333" s="35"/>
      <c r="F333" s="35"/>
      <c r="G333" s="35"/>
      <c r="H333" s="35"/>
      <c r="I333" s="3"/>
      <c r="J333" s="35"/>
      <c r="K333" s="35"/>
      <c r="L333" s="35"/>
      <c r="M333" s="35"/>
    </row>
    <row r="334" spans="1:256" s="37" customFormat="1">
      <c r="A334" s="3"/>
      <c r="B334" s="35"/>
      <c r="C334" s="35"/>
      <c r="D334" s="35"/>
      <c r="E334" s="35"/>
      <c r="F334" s="35"/>
      <c r="G334" s="35"/>
      <c r="H334" s="35"/>
      <c r="I334" s="3"/>
      <c r="J334" s="35"/>
      <c r="K334" s="35"/>
      <c r="L334" s="35"/>
      <c r="M334" s="35"/>
    </row>
    <row r="335" spans="1:256" s="37" customFormat="1">
      <c r="A335" s="3"/>
      <c r="B335" s="35"/>
      <c r="C335" s="35"/>
      <c r="D335" s="35"/>
      <c r="E335" s="35"/>
      <c r="F335" s="35"/>
      <c r="G335" s="35"/>
      <c r="H335" s="35"/>
      <c r="I335" s="3"/>
      <c r="J335" s="35"/>
      <c r="K335" s="35"/>
      <c r="L335" s="35"/>
      <c r="M335" s="35"/>
    </row>
    <row r="336" spans="1:256" s="178" customFormat="1">
      <c r="A336" s="3"/>
      <c r="B336" s="35"/>
      <c r="C336" s="35"/>
      <c r="D336" s="35"/>
      <c r="E336" s="35"/>
      <c r="F336" s="35"/>
      <c r="G336" s="35"/>
      <c r="H336" s="35"/>
      <c r="I336" s="3"/>
      <c r="J336" s="35"/>
      <c r="K336" s="35"/>
      <c r="L336" s="35"/>
      <c r="M336" s="35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  <c r="BO336" s="37"/>
      <c r="BP336" s="37"/>
      <c r="BQ336" s="37"/>
      <c r="BR336" s="37"/>
      <c r="BS336" s="37"/>
      <c r="BT336" s="37"/>
      <c r="BU336" s="37"/>
      <c r="BV336" s="37"/>
      <c r="BW336" s="37"/>
      <c r="BX336" s="37"/>
      <c r="BY336" s="37"/>
      <c r="BZ336" s="37"/>
      <c r="CA336" s="37"/>
      <c r="CB336" s="37"/>
      <c r="CC336" s="37"/>
      <c r="CD336" s="37"/>
      <c r="CE336" s="37"/>
      <c r="CF336" s="37"/>
      <c r="CG336" s="37"/>
      <c r="CH336" s="37"/>
      <c r="CI336" s="37"/>
      <c r="CJ336" s="37"/>
      <c r="CK336" s="37"/>
      <c r="CL336" s="37"/>
      <c r="CM336" s="37"/>
      <c r="CN336" s="37"/>
      <c r="CO336" s="37"/>
      <c r="CP336" s="37"/>
      <c r="CQ336" s="37"/>
      <c r="CR336" s="37"/>
      <c r="CS336" s="37"/>
      <c r="CT336" s="37"/>
      <c r="CU336" s="37"/>
      <c r="CV336" s="37"/>
      <c r="CW336" s="37"/>
      <c r="CX336" s="37"/>
      <c r="CY336" s="37"/>
      <c r="CZ336" s="37"/>
      <c r="DA336" s="37"/>
      <c r="DB336" s="37"/>
      <c r="DC336" s="37"/>
      <c r="DD336" s="37"/>
      <c r="DE336" s="37"/>
      <c r="DF336" s="37"/>
      <c r="DG336" s="37"/>
      <c r="DH336" s="37"/>
      <c r="DI336" s="37"/>
      <c r="DJ336" s="37"/>
      <c r="DK336" s="37"/>
      <c r="DL336" s="37"/>
      <c r="DM336" s="37"/>
      <c r="DN336" s="37"/>
      <c r="DO336" s="37"/>
      <c r="DP336" s="37"/>
      <c r="DQ336" s="37"/>
      <c r="DR336" s="37"/>
      <c r="DS336" s="37"/>
      <c r="DT336" s="37"/>
      <c r="DU336" s="37"/>
      <c r="DV336" s="37"/>
      <c r="DW336" s="37"/>
      <c r="DX336" s="37"/>
      <c r="DY336" s="37"/>
      <c r="DZ336" s="37"/>
      <c r="EA336" s="37"/>
      <c r="EB336" s="37"/>
      <c r="EC336" s="37"/>
      <c r="ED336" s="37"/>
      <c r="EE336" s="37"/>
      <c r="EF336" s="37"/>
      <c r="EG336" s="37"/>
      <c r="EH336" s="37"/>
      <c r="EI336" s="37"/>
      <c r="EJ336" s="37"/>
      <c r="EK336" s="37"/>
      <c r="EL336" s="37"/>
      <c r="EM336" s="37"/>
      <c r="EN336" s="37"/>
      <c r="EO336" s="37"/>
      <c r="EP336" s="37"/>
      <c r="EQ336" s="37"/>
      <c r="ER336" s="37"/>
      <c r="ES336" s="37"/>
      <c r="ET336" s="37"/>
      <c r="EU336" s="37"/>
      <c r="EV336" s="37"/>
      <c r="EW336" s="37"/>
      <c r="EX336" s="37"/>
      <c r="EY336" s="37"/>
      <c r="EZ336" s="37"/>
      <c r="FA336" s="37"/>
      <c r="FB336" s="37"/>
      <c r="FC336" s="37"/>
      <c r="FD336" s="37"/>
      <c r="FE336" s="37"/>
      <c r="FF336" s="37"/>
      <c r="FG336" s="37"/>
      <c r="FH336" s="37"/>
      <c r="FI336" s="37"/>
      <c r="FJ336" s="37"/>
      <c r="FK336" s="37"/>
      <c r="FL336" s="37"/>
      <c r="FM336" s="37"/>
      <c r="FN336" s="37"/>
      <c r="FO336" s="37"/>
      <c r="FP336" s="37"/>
      <c r="FQ336" s="37"/>
      <c r="FR336" s="37"/>
      <c r="FS336" s="37"/>
      <c r="FT336" s="37"/>
      <c r="FU336" s="37"/>
      <c r="FV336" s="37"/>
      <c r="FW336" s="37"/>
      <c r="FX336" s="37"/>
      <c r="FY336" s="37"/>
      <c r="FZ336" s="37"/>
      <c r="GA336" s="37"/>
      <c r="GB336" s="37"/>
      <c r="GC336" s="37"/>
      <c r="GD336" s="37"/>
      <c r="GE336" s="37"/>
      <c r="GF336" s="37"/>
      <c r="GG336" s="37"/>
      <c r="GH336" s="37"/>
      <c r="GI336" s="37"/>
      <c r="GJ336" s="37"/>
      <c r="GK336" s="37"/>
      <c r="GL336" s="37"/>
      <c r="GM336" s="37"/>
      <c r="GN336" s="37"/>
      <c r="GO336" s="37"/>
      <c r="GP336" s="37"/>
      <c r="GQ336" s="37"/>
      <c r="GR336" s="37"/>
      <c r="GS336" s="37"/>
      <c r="GT336" s="37"/>
      <c r="GU336" s="37"/>
      <c r="GV336" s="37"/>
      <c r="GW336" s="37"/>
      <c r="GX336" s="37"/>
      <c r="GY336" s="37"/>
      <c r="GZ336" s="37"/>
      <c r="HA336" s="37"/>
      <c r="HB336" s="37"/>
      <c r="HC336" s="37"/>
      <c r="HD336" s="37"/>
      <c r="HE336" s="37"/>
      <c r="HF336" s="37"/>
      <c r="HG336" s="37"/>
      <c r="HH336" s="37"/>
      <c r="HI336" s="37"/>
      <c r="HJ336" s="37"/>
      <c r="HK336" s="37"/>
      <c r="HL336" s="37"/>
      <c r="HM336" s="37"/>
      <c r="HN336" s="37"/>
      <c r="HO336" s="37"/>
      <c r="HP336" s="37"/>
      <c r="HQ336" s="37"/>
      <c r="HR336" s="37"/>
      <c r="HS336" s="37"/>
      <c r="HT336" s="37"/>
      <c r="HU336" s="37"/>
      <c r="HV336" s="37"/>
      <c r="HW336" s="37"/>
      <c r="HX336" s="37"/>
      <c r="HY336" s="37"/>
      <c r="HZ336" s="37"/>
      <c r="IA336" s="37"/>
      <c r="IB336" s="37"/>
      <c r="IC336" s="37"/>
      <c r="ID336" s="37"/>
      <c r="IE336" s="37"/>
      <c r="IF336" s="37"/>
      <c r="IG336" s="37"/>
      <c r="IH336" s="37"/>
      <c r="II336" s="37"/>
      <c r="IJ336" s="37"/>
      <c r="IK336" s="37"/>
      <c r="IL336" s="37"/>
      <c r="IM336" s="37"/>
      <c r="IN336" s="37"/>
      <c r="IO336" s="37"/>
      <c r="IP336" s="37"/>
      <c r="IQ336" s="37"/>
      <c r="IR336" s="37"/>
      <c r="IS336" s="37"/>
      <c r="IT336" s="37"/>
      <c r="IU336" s="37"/>
      <c r="IV336" s="37"/>
    </row>
    <row r="337" spans="1:256" s="37" customFormat="1">
      <c r="A337" s="3"/>
      <c r="B337" s="35"/>
      <c r="C337" s="35"/>
      <c r="D337" s="35"/>
      <c r="E337" s="35"/>
      <c r="F337" s="35"/>
      <c r="G337" s="35"/>
      <c r="H337" s="35"/>
      <c r="I337" s="3"/>
      <c r="J337" s="35"/>
      <c r="K337" s="35"/>
      <c r="L337" s="35"/>
      <c r="M337" s="35"/>
    </row>
    <row r="338" spans="1:256" s="37" customFormat="1">
      <c r="A338" s="179"/>
      <c r="B338" s="178"/>
      <c r="C338" s="178"/>
      <c r="D338" s="178"/>
      <c r="E338" s="180"/>
      <c r="F338" s="180"/>
      <c r="G338" s="95"/>
      <c r="H338" s="95"/>
      <c r="I338" s="1"/>
      <c r="J338" s="178"/>
      <c r="K338" s="95"/>
      <c r="L338" s="95"/>
      <c r="M338" s="181"/>
    </row>
    <row r="339" spans="1:256" s="37" customFormat="1">
      <c r="A339" s="179"/>
      <c r="B339" s="178"/>
      <c r="C339" s="178"/>
      <c r="D339" s="178"/>
      <c r="E339" s="180"/>
      <c r="F339" s="180"/>
      <c r="G339" s="95"/>
      <c r="H339" s="95"/>
      <c r="I339" s="1"/>
      <c r="J339" s="178"/>
      <c r="K339" s="95"/>
      <c r="L339" s="95"/>
      <c r="M339" s="182"/>
      <c r="N339" s="178"/>
      <c r="O339" s="178"/>
      <c r="P339" s="178"/>
      <c r="Q339" s="178"/>
      <c r="R339" s="178"/>
      <c r="S339" s="178"/>
      <c r="T339" s="178"/>
      <c r="U339" s="178"/>
      <c r="V339" s="178"/>
      <c r="W339" s="178"/>
      <c r="X339" s="178"/>
      <c r="Y339" s="178"/>
      <c r="Z339" s="178"/>
      <c r="AA339" s="178"/>
      <c r="AB339" s="178"/>
      <c r="AC339" s="178"/>
      <c r="AD339" s="178"/>
      <c r="AE339" s="178"/>
      <c r="AF339" s="178"/>
      <c r="AG339" s="178"/>
      <c r="AH339" s="178"/>
      <c r="AI339" s="178"/>
      <c r="AJ339" s="178"/>
      <c r="AK339" s="178"/>
      <c r="AL339" s="178"/>
      <c r="AM339" s="178"/>
      <c r="AN339" s="178"/>
      <c r="AO339" s="178"/>
      <c r="AP339" s="178"/>
      <c r="AQ339" s="178"/>
      <c r="AR339" s="178"/>
      <c r="AS339" s="178"/>
      <c r="AT339" s="178"/>
      <c r="AU339" s="178"/>
      <c r="AV339" s="178"/>
      <c r="AW339" s="178"/>
      <c r="AX339" s="178"/>
      <c r="AY339" s="178"/>
      <c r="AZ339" s="178"/>
      <c r="BA339" s="178"/>
      <c r="BB339" s="178"/>
      <c r="BC339" s="178"/>
      <c r="BD339" s="178"/>
      <c r="BE339" s="178"/>
      <c r="BF339" s="178"/>
      <c r="BG339" s="178"/>
      <c r="BH339" s="178"/>
      <c r="BI339" s="178"/>
      <c r="BJ339" s="178"/>
      <c r="BK339" s="178"/>
      <c r="BL339" s="178"/>
      <c r="BM339" s="178"/>
      <c r="BN339" s="178"/>
      <c r="BO339" s="178"/>
      <c r="BP339" s="178"/>
      <c r="BQ339" s="178"/>
      <c r="BR339" s="178"/>
      <c r="BS339" s="178"/>
      <c r="BT339" s="178"/>
      <c r="BU339" s="178"/>
      <c r="BV339" s="178"/>
      <c r="BW339" s="178"/>
      <c r="BX339" s="178"/>
      <c r="BY339" s="178"/>
      <c r="BZ339" s="178"/>
      <c r="CA339" s="178"/>
      <c r="CB339" s="178"/>
      <c r="CC339" s="178"/>
      <c r="CD339" s="178"/>
      <c r="CE339" s="178"/>
      <c r="CF339" s="178"/>
      <c r="CG339" s="178"/>
      <c r="CH339" s="178"/>
      <c r="CI339" s="178"/>
      <c r="CJ339" s="178"/>
      <c r="CK339" s="178"/>
      <c r="CL339" s="178"/>
      <c r="CM339" s="178"/>
      <c r="CN339" s="178"/>
      <c r="CO339" s="178"/>
      <c r="CP339" s="178"/>
      <c r="CQ339" s="178"/>
      <c r="CR339" s="178"/>
      <c r="CS339" s="178"/>
      <c r="CT339" s="178"/>
      <c r="CU339" s="178"/>
      <c r="CV339" s="178"/>
      <c r="CW339" s="178"/>
      <c r="CX339" s="178"/>
      <c r="CY339" s="178"/>
      <c r="CZ339" s="178"/>
      <c r="DA339" s="178"/>
      <c r="DB339" s="178"/>
      <c r="DC339" s="178"/>
      <c r="DD339" s="178"/>
      <c r="DE339" s="178"/>
      <c r="DF339" s="178"/>
      <c r="DG339" s="178"/>
      <c r="DH339" s="178"/>
      <c r="DI339" s="178"/>
      <c r="DJ339" s="178"/>
      <c r="DK339" s="178"/>
      <c r="DL339" s="178"/>
      <c r="DM339" s="178"/>
      <c r="DN339" s="178"/>
      <c r="DO339" s="178"/>
      <c r="DP339" s="178"/>
      <c r="DQ339" s="178"/>
      <c r="DR339" s="178"/>
      <c r="DS339" s="178"/>
      <c r="DT339" s="178"/>
      <c r="DU339" s="178"/>
      <c r="DV339" s="178"/>
      <c r="DW339" s="178"/>
      <c r="DX339" s="178"/>
      <c r="DY339" s="178"/>
      <c r="DZ339" s="178"/>
      <c r="EA339" s="178"/>
      <c r="EB339" s="178"/>
      <c r="EC339" s="178"/>
      <c r="ED339" s="178"/>
      <c r="EE339" s="178"/>
      <c r="EF339" s="178"/>
      <c r="EG339" s="178"/>
      <c r="EH339" s="178"/>
      <c r="EI339" s="178"/>
      <c r="EJ339" s="178"/>
      <c r="EK339" s="178"/>
      <c r="EL339" s="178"/>
      <c r="EM339" s="178"/>
      <c r="EN339" s="178"/>
      <c r="EO339" s="178"/>
      <c r="EP339" s="178"/>
      <c r="EQ339" s="178"/>
      <c r="ER339" s="178"/>
      <c r="ES339" s="178"/>
      <c r="ET339" s="178"/>
      <c r="EU339" s="178"/>
      <c r="EV339" s="178"/>
      <c r="EW339" s="178"/>
      <c r="EX339" s="178"/>
      <c r="EY339" s="178"/>
      <c r="EZ339" s="178"/>
      <c r="FA339" s="178"/>
      <c r="FB339" s="178"/>
      <c r="FC339" s="178"/>
      <c r="FD339" s="178"/>
      <c r="FE339" s="178"/>
      <c r="FF339" s="178"/>
      <c r="FG339" s="178"/>
      <c r="FH339" s="178"/>
      <c r="FI339" s="178"/>
      <c r="FJ339" s="178"/>
      <c r="FK339" s="178"/>
      <c r="FL339" s="178"/>
      <c r="FM339" s="178"/>
      <c r="FN339" s="178"/>
      <c r="FO339" s="178"/>
      <c r="FP339" s="178"/>
      <c r="FQ339" s="178"/>
      <c r="FR339" s="178"/>
      <c r="FS339" s="178"/>
      <c r="FT339" s="178"/>
      <c r="FU339" s="178"/>
      <c r="FV339" s="178"/>
      <c r="FW339" s="178"/>
      <c r="FX339" s="178"/>
      <c r="FY339" s="178"/>
      <c r="FZ339" s="178"/>
      <c r="GA339" s="178"/>
      <c r="GB339" s="178"/>
      <c r="GC339" s="178"/>
      <c r="GD339" s="178"/>
      <c r="GE339" s="178"/>
      <c r="GF339" s="178"/>
      <c r="GG339" s="178"/>
      <c r="GH339" s="178"/>
      <c r="GI339" s="178"/>
      <c r="GJ339" s="178"/>
      <c r="GK339" s="178"/>
      <c r="GL339" s="178"/>
      <c r="GM339" s="178"/>
      <c r="GN339" s="178"/>
      <c r="GO339" s="178"/>
      <c r="GP339" s="178"/>
      <c r="GQ339" s="178"/>
      <c r="GR339" s="178"/>
      <c r="GS339" s="178"/>
      <c r="GT339" s="178"/>
      <c r="GU339" s="178"/>
      <c r="GV339" s="178"/>
      <c r="GW339" s="178"/>
      <c r="GX339" s="178"/>
      <c r="GY339" s="178"/>
      <c r="GZ339" s="178"/>
      <c r="HA339" s="178"/>
      <c r="HB339" s="178"/>
      <c r="HC339" s="178"/>
      <c r="HD339" s="178"/>
      <c r="HE339" s="178"/>
      <c r="HF339" s="178"/>
      <c r="HG339" s="178"/>
      <c r="HH339" s="178"/>
      <c r="HI339" s="178"/>
      <c r="HJ339" s="178"/>
      <c r="HK339" s="178"/>
      <c r="HL339" s="178"/>
      <c r="HM339" s="178"/>
      <c r="HN339" s="178"/>
      <c r="HO339" s="178"/>
      <c r="HP339" s="178"/>
      <c r="HQ339" s="178"/>
      <c r="HR339" s="178"/>
      <c r="HS339" s="178"/>
      <c r="HT339" s="178"/>
      <c r="HU339" s="178"/>
      <c r="HV339" s="178"/>
      <c r="HW339" s="178"/>
      <c r="HX339" s="178"/>
      <c r="HY339" s="178"/>
      <c r="HZ339" s="178"/>
      <c r="IA339" s="178"/>
      <c r="IB339" s="178"/>
      <c r="IC339" s="178"/>
      <c r="ID339" s="178"/>
      <c r="IE339" s="178"/>
      <c r="IF339" s="178"/>
      <c r="IG339" s="178"/>
      <c r="IH339" s="178"/>
      <c r="II339" s="178"/>
      <c r="IJ339" s="178"/>
      <c r="IK339" s="178"/>
      <c r="IL339" s="178"/>
      <c r="IM339" s="178"/>
      <c r="IN339" s="178"/>
      <c r="IO339" s="178"/>
      <c r="IP339" s="178"/>
      <c r="IQ339" s="178"/>
      <c r="IR339" s="178"/>
      <c r="IS339" s="178"/>
      <c r="IT339" s="178"/>
      <c r="IU339" s="178"/>
      <c r="IV339" s="178"/>
    </row>
    <row r="340" spans="1:256" s="37" customFormat="1">
      <c r="A340" s="179"/>
      <c r="B340" s="178"/>
      <c r="C340" s="178"/>
      <c r="D340" s="178"/>
      <c r="E340" s="183"/>
      <c r="F340" s="184"/>
      <c r="G340" s="95"/>
      <c r="H340" s="95"/>
      <c r="I340" s="1"/>
      <c r="J340" s="178"/>
      <c r="K340" s="95"/>
      <c r="L340" s="95"/>
      <c r="M340" s="185"/>
    </row>
    <row r="341" spans="1:256" s="37" customFormat="1">
      <c r="A341" s="179"/>
      <c r="B341" s="178"/>
      <c r="C341" s="178"/>
      <c r="D341" s="178"/>
      <c r="E341" s="183"/>
      <c r="F341" s="184"/>
      <c r="G341" s="95"/>
      <c r="H341" s="95"/>
      <c r="I341" s="1"/>
      <c r="J341" s="178"/>
      <c r="K341" s="95"/>
      <c r="L341" s="95"/>
      <c r="M341" s="181"/>
    </row>
    <row r="342" spans="1:256" s="178" customFormat="1">
      <c r="A342" s="179"/>
      <c r="E342" s="180"/>
      <c r="F342" s="180"/>
      <c r="G342" s="95"/>
      <c r="H342" s="95"/>
      <c r="I342" s="1"/>
      <c r="K342" s="95"/>
      <c r="L342" s="95"/>
      <c r="M342" s="181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  <c r="BO342" s="37"/>
      <c r="BP342" s="37"/>
      <c r="BQ342" s="37"/>
      <c r="BR342" s="37"/>
      <c r="BS342" s="37"/>
      <c r="BT342" s="37"/>
      <c r="BU342" s="37"/>
      <c r="BV342" s="37"/>
      <c r="BW342" s="37"/>
      <c r="BX342" s="37"/>
      <c r="BY342" s="37"/>
      <c r="BZ342" s="37"/>
      <c r="CA342" s="37"/>
      <c r="CB342" s="37"/>
      <c r="CC342" s="37"/>
      <c r="CD342" s="37"/>
      <c r="CE342" s="37"/>
      <c r="CF342" s="37"/>
      <c r="CG342" s="37"/>
      <c r="CH342" s="37"/>
      <c r="CI342" s="37"/>
      <c r="CJ342" s="37"/>
      <c r="CK342" s="37"/>
      <c r="CL342" s="37"/>
      <c r="CM342" s="37"/>
      <c r="CN342" s="37"/>
      <c r="CO342" s="37"/>
      <c r="CP342" s="37"/>
      <c r="CQ342" s="37"/>
      <c r="CR342" s="37"/>
      <c r="CS342" s="37"/>
      <c r="CT342" s="37"/>
      <c r="CU342" s="37"/>
      <c r="CV342" s="37"/>
      <c r="CW342" s="37"/>
      <c r="CX342" s="37"/>
      <c r="CY342" s="37"/>
      <c r="CZ342" s="37"/>
      <c r="DA342" s="37"/>
      <c r="DB342" s="37"/>
      <c r="DC342" s="37"/>
      <c r="DD342" s="37"/>
      <c r="DE342" s="37"/>
      <c r="DF342" s="37"/>
      <c r="DG342" s="37"/>
      <c r="DH342" s="37"/>
      <c r="DI342" s="37"/>
      <c r="DJ342" s="37"/>
      <c r="DK342" s="37"/>
      <c r="DL342" s="37"/>
      <c r="DM342" s="37"/>
      <c r="DN342" s="37"/>
      <c r="DO342" s="37"/>
      <c r="DP342" s="37"/>
      <c r="DQ342" s="37"/>
      <c r="DR342" s="37"/>
      <c r="DS342" s="37"/>
      <c r="DT342" s="37"/>
      <c r="DU342" s="37"/>
      <c r="DV342" s="37"/>
      <c r="DW342" s="37"/>
      <c r="DX342" s="37"/>
      <c r="DY342" s="37"/>
      <c r="DZ342" s="37"/>
      <c r="EA342" s="37"/>
      <c r="EB342" s="37"/>
      <c r="EC342" s="37"/>
      <c r="ED342" s="37"/>
      <c r="EE342" s="37"/>
      <c r="EF342" s="37"/>
      <c r="EG342" s="37"/>
      <c r="EH342" s="37"/>
      <c r="EI342" s="37"/>
      <c r="EJ342" s="37"/>
      <c r="EK342" s="37"/>
      <c r="EL342" s="37"/>
      <c r="EM342" s="37"/>
      <c r="EN342" s="37"/>
      <c r="EO342" s="37"/>
      <c r="EP342" s="37"/>
      <c r="EQ342" s="37"/>
      <c r="ER342" s="37"/>
      <c r="ES342" s="37"/>
      <c r="ET342" s="37"/>
      <c r="EU342" s="37"/>
      <c r="EV342" s="37"/>
      <c r="EW342" s="37"/>
      <c r="EX342" s="37"/>
      <c r="EY342" s="37"/>
      <c r="EZ342" s="37"/>
      <c r="FA342" s="37"/>
      <c r="FB342" s="37"/>
      <c r="FC342" s="37"/>
      <c r="FD342" s="37"/>
      <c r="FE342" s="37"/>
      <c r="FF342" s="37"/>
      <c r="FG342" s="37"/>
      <c r="FH342" s="37"/>
      <c r="FI342" s="37"/>
      <c r="FJ342" s="37"/>
      <c r="FK342" s="37"/>
      <c r="FL342" s="37"/>
      <c r="FM342" s="37"/>
      <c r="FN342" s="37"/>
      <c r="FO342" s="37"/>
      <c r="FP342" s="37"/>
      <c r="FQ342" s="37"/>
      <c r="FR342" s="37"/>
      <c r="FS342" s="37"/>
      <c r="FT342" s="37"/>
      <c r="FU342" s="37"/>
      <c r="FV342" s="37"/>
      <c r="FW342" s="37"/>
      <c r="FX342" s="37"/>
      <c r="FY342" s="37"/>
      <c r="FZ342" s="37"/>
      <c r="GA342" s="37"/>
      <c r="GB342" s="37"/>
      <c r="GC342" s="37"/>
      <c r="GD342" s="37"/>
      <c r="GE342" s="37"/>
      <c r="GF342" s="37"/>
      <c r="GG342" s="37"/>
      <c r="GH342" s="37"/>
      <c r="GI342" s="37"/>
      <c r="GJ342" s="37"/>
      <c r="GK342" s="37"/>
      <c r="GL342" s="37"/>
      <c r="GM342" s="37"/>
      <c r="GN342" s="37"/>
      <c r="GO342" s="37"/>
      <c r="GP342" s="37"/>
      <c r="GQ342" s="37"/>
      <c r="GR342" s="37"/>
      <c r="GS342" s="37"/>
      <c r="GT342" s="37"/>
      <c r="GU342" s="37"/>
      <c r="GV342" s="37"/>
      <c r="GW342" s="37"/>
      <c r="GX342" s="37"/>
      <c r="GY342" s="37"/>
      <c r="GZ342" s="37"/>
      <c r="HA342" s="37"/>
      <c r="HB342" s="37"/>
      <c r="HC342" s="37"/>
      <c r="HD342" s="37"/>
      <c r="HE342" s="37"/>
      <c r="HF342" s="37"/>
      <c r="HG342" s="37"/>
      <c r="HH342" s="37"/>
      <c r="HI342" s="37"/>
      <c r="HJ342" s="37"/>
      <c r="HK342" s="37"/>
      <c r="HL342" s="37"/>
      <c r="HM342" s="37"/>
      <c r="HN342" s="37"/>
      <c r="HO342" s="37"/>
      <c r="HP342" s="37"/>
      <c r="HQ342" s="37"/>
      <c r="HR342" s="37"/>
      <c r="HS342" s="37"/>
      <c r="HT342" s="37"/>
      <c r="HU342" s="37"/>
      <c r="HV342" s="37"/>
      <c r="HW342" s="37"/>
      <c r="HX342" s="37"/>
      <c r="HY342" s="37"/>
      <c r="HZ342" s="37"/>
      <c r="IA342" s="37"/>
      <c r="IB342" s="37"/>
      <c r="IC342" s="37"/>
      <c r="ID342" s="37"/>
      <c r="IE342" s="37"/>
      <c r="IF342" s="37"/>
      <c r="IG342" s="37"/>
      <c r="IH342" s="37"/>
      <c r="II342" s="37"/>
      <c r="IJ342" s="37"/>
      <c r="IK342" s="37"/>
      <c r="IL342" s="37"/>
      <c r="IM342" s="37"/>
      <c r="IN342" s="37"/>
      <c r="IO342" s="37"/>
      <c r="IP342" s="37"/>
      <c r="IQ342" s="37"/>
      <c r="IR342" s="37"/>
      <c r="IS342" s="37"/>
      <c r="IT342" s="37"/>
      <c r="IU342" s="37"/>
      <c r="IV342" s="37"/>
    </row>
    <row r="343" spans="1:256" s="37" customFormat="1">
      <c r="A343" s="179"/>
      <c r="B343" s="178"/>
      <c r="C343" s="178"/>
      <c r="D343" s="178"/>
      <c r="E343" s="180"/>
      <c r="F343" s="180"/>
      <c r="G343" s="95"/>
      <c r="H343" s="95"/>
      <c r="I343" s="104"/>
      <c r="J343" s="95"/>
      <c r="K343" s="95"/>
      <c r="L343" s="95"/>
      <c r="M343" s="95"/>
    </row>
    <row r="344" spans="1:256" s="37" customFormat="1">
      <c r="A344" s="179"/>
      <c r="B344" s="178"/>
      <c r="C344" s="186"/>
      <c r="D344" s="178"/>
      <c r="E344" s="180"/>
      <c r="F344" s="180"/>
      <c r="G344" s="95"/>
      <c r="H344" s="95"/>
      <c r="I344" s="104"/>
      <c r="J344" s="95"/>
      <c r="K344" s="95"/>
      <c r="L344" s="95"/>
      <c r="M344" s="95"/>
    </row>
    <row r="345" spans="1:256" s="37" customFormat="1">
      <c r="A345" s="179"/>
      <c r="B345" s="178"/>
      <c r="C345" s="178"/>
      <c r="D345" s="178"/>
      <c r="E345" s="180"/>
      <c r="F345" s="180"/>
      <c r="G345" s="181"/>
      <c r="H345" s="178"/>
      <c r="I345" s="104"/>
      <c r="J345" s="95"/>
      <c r="K345" s="95"/>
      <c r="L345" s="95"/>
      <c r="M345" s="185"/>
      <c r="N345" s="178"/>
      <c r="O345" s="178"/>
      <c r="P345" s="178"/>
      <c r="Q345" s="178"/>
      <c r="R345" s="178"/>
      <c r="S345" s="178"/>
      <c r="T345" s="178"/>
      <c r="U345" s="178"/>
      <c r="V345" s="178"/>
      <c r="W345" s="178"/>
      <c r="X345" s="178"/>
      <c r="Y345" s="178"/>
      <c r="Z345" s="178"/>
      <c r="AA345" s="178"/>
      <c r="AB345" s="178"/>
      <c r="AC345" s="178"/>
      <c r="AD345" s="178"/>
      <c r="AE345" s="178"/>
      <c r="AF345" s="178"/>
      <c r="AG345" s="178"/>
      <c r="AH345" s="178"/>
      <c r="AI345" s="178"/>
      <c r="AJ345" s="178"/>
      <c r="AK345" s="178"/>
      <c r="AL345" s="178"/>
      <c r="AM345" s="178"/>
      <c r="AN345" s="178"/>
      <c r="AO345" s="178"/>
      <c r="AP345" s="178"/>
      <c r="AQ345" s="178"/>
      <c r="AR345" s="178"/>
      <c r="AS345" s="178"/>
      <c r="AT345" s="178"/>
      <c r="AU345" s="178"/>
      <c r="AV345" s="178"/>
      <c r="AW345" s="178"/>
      <c r="AX345" s="178"/>
      <c r="AY345" s="178"/>
      <c r="AZ345" s="178"/>
      <c r="BA345" s="178"/>
      <c r="BB345" s="178"/>
      <c r="BC345" s="178"/>
      <c r="BD345" s="178"/>
      <c r="BE345" s="178"/>
      <c r="BF345" s="178"/>
      <c r="BG345" s="178"/>
      <c r="BH345" s="178"/>
      <c r="BI345" s="178"/>
      <c r="BJ345" s="178"/>
      <c r="BK345" s="178"/>
      <c r="BL345" s="178"/>
      <c r="BM345" s="178"/>
      <c r="BN345" s="178"/>
      <c r="BO345" s="178"/>
      <c r="BP345" s="178"/>
      <c r="BQ345" s="178"/>
      <c r="BR345" s="178"/>
      <c r="BS345" s="178"/>
      <c r="BT345" s="178"/>
      <c r="BU345" s="178"/>
      <c r="BV345" s="178"/>
      <c r="BW345" s="178"/>
      <c r="BX345" s="178"/>
      <c r="BY345" s="178"/>
      <c r="BZ345" s="178"/>
      <c r="CA345" s="178"/>
      <c r="CB345" s="178"/>
      <c r="CC345" s="178"/>
      <c r="CD345" s="178"/>
      <c r="CE345" s="178"/>
      <c r="CF345" s="178"/>
      <c r="CG345" s="178"/>
      <c r="CH345" s="178"/>
      <c r="CI345" s="178"/>
      <c r="CJ345" s="178"/>
      <c r="CK345" s="178"/>
      <c r="CL345" s="178"/>
      <c r="CM345" s="178"/>
      <c r="CN345" s="178"/>
      <c r="CO345" s="178"/>
      <c r="CP345" s="178"/>
      <c r="CQ345" s="178"/>
      <c r="CR345" s="178"/>
      <c r="CS345" s="178"/>
      <c r="CT345" s="178"/>
      <c r="CU345" s="178"/>
      <c r="CV345" s="178"/>
      <c r="CW345" s="178"/>
      <c r="CX345" s="178"/>
      <c r="CY345" s="178"/>
      <c r="CZ345" s="178"/>
      <c r="DA345" s="178"/>
      <c r="DB345" s="178"/>
      <c r="DC345" s="178"/>
      <c r="DD345" s="178"/>
      <c r="DE345" s="178"/>
      <c r="DF345" s="178"/>
      <c r="DG345" s="178"/>
      <c r="DH345" s="178"/>
      <c r="DI345" s="178"/>
      <c r="DJ345" s="178"/>
      <c r="DK345" s="178"/>
      <c r="DL345" s="178"/>
      <c r="DM345" s="178"/>
      <c r="DN345" s="178"/>
      <c r="DO345" s="178"/>
      <c r="DP345" s="178"/>
      <c r="DQ345" s="178"/>
      <c r="DR345" s="178"/>
      <c r="DS345" s="178"/>
      <c r="DT345" s="178"/>
      <c r="DU345" s="178"/>
      <c r="DV345" s="178"/>
      <c r="DW345" s="178"/>
      <c r="DX345" s="178"/>
      <c r="DY345" s="178"/>
      <c r="DZ345" s="178"/>
      <c r="EA345" s="178"/>
      <c r="EB345" s="178"/>
      <c r="EC345" s="178"/>
      <c r="ED345" s="178"/>
      <c r="EE345" s="178"/>
      <c r="EF345" s="178"/>
      <c r="EG345" s="178"/>
      <c r="EH345" s="178"/>
      <c r="EI345" s="178"/>
      <c r="EJ345" s="178"/>
      <c r="EK345" s="178"/>
      <c r="EL345" s="178"/>
      <c r="EM345" s="178"/>
      <c r="EN345" s="178"/>
      <c r="EO345" s="178"/>
      <c r="EP345" s="178"/>
      <c r="EQ345" s="178"/>
      <c r="ER345" s="178"/>
      <c r="ES345" s="178"/>
      <c r="ET345" s="178"/>
      <c r="EU345" s="178"/>
      <c r="EV345" s="178"/>
      <c r="EW345" s="178"/>
      <c r="EX345" s="178"/>
      <c r="EY345" s="178"/>
      <c r="EZ345" s="178"/>
      <c r="FA345" s="178"/>
      <c r="FB345" s="178"/>
      <c r="FC345" s="178"/>
      <c r="FD345" s="178"/>
      <c r="FE345" s="178"/>
      <c r="FF345" s="178"/>
      <c r="FG345" s="178"/>
      <c r="FH345" s="178"/>
      <c r="FI345" s="178"/>
      <c r="FJ345" s="178"/>
      <c r="FK345" s="178"/>
      <c r="FL345" s="178"/>
      <c r="FM345" s="178"/>
      <c r="FN345" s="178"/>
      <c r="FO345" s="178"/>
      <c r="FP345" s="178"/>
      <c r="FQ345" s="178"/>
      <c r="FR345" s="178"/>
      <c r="FS345" s="178"/>
      <c r="FT345" s="178"/>
      <c r="FU345" s="178"/>
      <c r="FV345" s="178"/>
      <c r="FW345" s="178"/>
      <c r="FX345" s="178"/>
      <c r="FY345" s="178"/>
      <c r="FZ345" s="178"/>
      <c r="GA345" s="178"/>
      <c r="GB345" s="178"/>
      <c r="GC345" s="178"/>
      <c r="GD345" s="178"/>
      <c r="GE345" s="178"/>
      <c r="GF345" s="178"/>
      <c r="GG345" s="178"/>
      <c r="GH345" s="178"/>
      <c r="GI345" s="178"/>
      <c r="GJ345" s="178"/>
      <c r="GK345" s="178"/>
      <c r="GL345" s="178"/>
      <c r="GM345" s="178"/>
      <c r="GN345" s="178"/>
      <c r="GO345" s="178"/>
      <c r="GP345" s="178"/>
      <c r="GQ345" s="178"/>
      <c r="GR345" s="178"/>
      <c r="GS345" s="178"/>
      <c r="GT345" s="178"/>
      <c r="GU345" s="178"/>
      <c r="GV345" s="178"/>
      <c r="GW345" s="178"/>
      <c r="GX345" s="178"/>
      <c r="GY345" s="178"/>
      <c r="GZ345" s="178"/>
      <c r="HA345" s="178"/>
      <c r="HB345" s="178"/>
      <c r="HC345" s="178"/>
      <c r="HD345" s="178"/>
      <c r="HE345" s="178"/>
      <c r="HF345" s="178"/>
      <c r="HG345" s="178"/>
      <c r="HH345" s="178"/>
      <c r="HI345" s="178"/>
      <c r="HJ345" s="178"/>
      <c r="HK345" s="178"/>
      <c r="HL345" s="178"/>
      <c r="HM345" s="178"/>
      <c r="HN345" s="178"/>
      <c r="HO345" s="178"/>
      <c r="HP345" s="178"/>
      <c r="HQ345" s="178"/>
      <c r="HR345" s="178"/>
      <c r="HS345" s="178"/>
      <c r="HT345" s="178"/>
      <c r="HU345" s="178"/>
      <c r="HV345" s="178"/>
      <c r="HW345" s="178"/>
      <c r="HX345" s="178"/>
      <c r="HY345" s="178"/>
      <c r="HZ345" s="178"/>
      <c r="IA345" s="178"/>
      <c r="IB345" s="178"/>
      <c r="IC345" s="178"/>
      <c r="ID345" s="178"/>
      <c r="IE345" s="178"/>
      <c r="IF345" s="178"/>
      <c r="IG345" s="178"/>
      <c r="IH345" s="178"/>
      <c r="II345" s="178"/>
      <c r="IJ345" s="178"/>
      <c r="IK345" s="178"/>
      <c r="IL345" s="178"/>
      <c r="IM345" s="178"/>
      <c r="IN345" s="178"/>
      <c r="IO345" s="178"/>
      <c r="IP345" s="178"/>
      <c r="IQ345" s="178"/>
      <c r="IR345" s="178"/>
      <c r="IS345" s="178"/>
      <c r="IT345" s="178"/>
      <c r="IU345" s="178"/>
      <c r="IV345" s="178"/>
    </row>
    <row r="346" spans="1:256" s="37" customFormat="1">
      <c r="A346" s="179"/>
      <c r="B346" s="178"/>
      <c r="C346" s="178"/>
      <c r="D346" s="178"/>
      <c r="E346" s="180"/>
      <c r="F346" s="180"/>
      <c r="G346" s="95"/>
      <c r="H346" s="95"/>
      <c r="I346" s="104"/>
      <c r="J346" s="95"/>
      <c r="K346" s="181"/>
      <c r="L346" s="178"/>
      <c r="M346" s="181"/>
    </row>
    <row r="347" spans="1:256" s="37" customFormat="1">
      <c r="A347" s="179"/>
      <c r="B347" s="178"/>
      <c r="C347" s="178"/>
      <c r="D347" s="178"/>
      <c r="E347" s="180"/>
      <c r="F347" s="180"/>
      <c r="G347" s="95"/>
      <c r="H347" s="95"/>
      <c r="I347" s="1"/>
      <c r="J347" s="178"/>
      <c r="K347" s="95"/>
      <c r="L347" s="95"/>
      <c r="M347" s="182"/>
    </row>
    <row r="348" spans="1:256" s="178" customFormat="1">
      <c r="A348" s="179"/>
      <c r="E348" s="180"/>
      <c r="F348" s="180"/>
      <c r="G348" s="95"/>
      <c r="H348" s="95"/>
      <c r="I348" s="1"/>
      <c r="K348" s="95"/>
      <c r="L348" s="95"/>
      <c r="M348" s="182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  <c r="BO348" s="37"/>
      <c r="BP348" s="37"/>
      <c r="BQ348" s="37"/>
      <c r="BR348" s="37"/>
      <c r="BS348" s="37"/>
      <c r="BT348" s="37"/>
      <c r="BU348" s="37"/>
      <c r="BV348" s="37"/>
      <c r="BW348" s="37"/>
      <c r="BX348" s="37"/>
      <c r="BY348" s="37"/>
      <c r="BZ348" s="37"/>
      <c r="CA348" s="37"/>
      <c r="CB348" s="37"/>
      <c r="CC348" s="37"/>
      <c r="CD348" s="37"/>
      <c r="CE348" s="37"/>
      <c r="CF348" s="37"/>
      <c r="CG348" s="37"/>
      <c r="CH348" s="37"/>
      <c r="CI348" s="37"/>
      <c r="CJ348" s="37"/>
      <c r="CK348" s="37"/>
      <c r="CL348" s="37"/>
      <c r="CM348" s="37"/>
      <c r="CN348" s="37"/>
      <c r="CO348" s="37"/>
      <c r="CP348" s="37"/>
      <c r="CQ348" s="37"/>
      <c r="CR348" s="37"/>
      <c r="CS348" s="37"/>
      <c r="CT348" s="37"/>
      <c r="CU348" s="37"/>
      <c r="CV348" s="37"/>
      <c r="CW348" s="37"/>
      <c r="CX348" s="37"/>
      <c r="CY348" s="37"/>
      <c r="CZ348" s="37"/>
      <c r="DA348" s="37"/>
      <c r="DB348" s="37"/>
      <c r="DC348" s="37"/>
      <c r="DD348" s="37"/>
      <c r="DE348" s="37"/>
      <c r="DF348" s="37"/>
      <c r="DG348" s="37"/>
      <c r="DH348" s="37"/>
      <c r="DI348" s="37"/>
      <c r="DJ348" s="37"/>
      <c r="DK348" s="37"/>
      <c r="DL348" s="37"/>
      <c r="DM348" s="37"/>
      <c r="DN348" s="37"/>
      <c r="DO348" s="37"/>
      <c r="DP348" s="37"/>
      <c r="DQ348" s="37"/>
      <c r="DR348" s="37"/>
      <c r="DS348" s="37"/>
      <c r="DT348" s="37"/>
      <c r="DU348" s="37"/>
      <c r="DV348" s="37"/>
      <c r="DW348" s="37"/>
      <c r="DX348" s="37"/>
      <c r="DY348" s="37"/>
      <c r="DZ348" s="37"/>
      <c r="EA348" s="37"/>
      <c r="EB348" s="37"/>
      <c r="EC348" s="37"/>
      <c r="ED348" s="37"/>
      <c r="EE348" s="37"/>
      <c r="EF348" s="37"/>
      <c r="EG348" s="37"/>
      <c r="EH348" s="37"/>
      <c r="EI348" s="37"/>
      <c r="EJ348" s="37"/>
      <c r="EK348" s="37"/>
      <c r="EL348" s="37"/>
      <c r="EM348" s="37"/>
      <c r="EN348" s="37"/>
      <c r="EO348" s="37"/>
      <c r="EP348" s="37"/>
      <c r="EQ348" s="37"/>
      <c r="ER348" s="37"/>
      <c r="ES348" s="37"/>
      <c r="ET348" s="37"/>
      <c r="EU348" s="37"/>
      <c r="EV348" s="37"/>
      <c r="EW348" s="37"/>
      <c r="EX348" s="37"/>
      <c r="EY348" s="37"/>
      <c r="EZ348" s="37"/>
      <c r="FA348" s="37"/>
      <c r="FB348" s="37"/>
      <c r="FC348" s="37"/>
      <c r="FD348" s="37"/>
      <c r="FE348" s="37"/>
      <c r="FF348" s="37"/>
      <c r="FG348" s="37"/>
      <c r="FH348" s="37"/>
      <c r="FI348" s="37"/>
      <c r="FJ348" s="37"/>
      <c r="FK348" s="37"/>
      <c r="FL348" s="37"/>
      <c r="FM348" s="37"/>
      <c r="FN348" s="37"/>
      <c r="FO348" s="37"/>
      <c r="FP348" s="37"/>
      <c r="FQ348" s="37"/>
      <c r="FR348" s="37"/>
      <c r="FS348" s="37"/>
      <c r="FT348" s="37"/>
      <c r="FU348" s="37"/>
      <c r="FV348" s="37"/>
      <c r="FW348" s="37"/>
      <c r="FX348" s="37"/>
      <c r="FY348" s="37"/>
      <c r="FZ348" s="37"/>
      <c r="GA348" s="37"/>
      <c r="GB348" s="37"/>
      <c r="GC348" s="37"/>
      <c r="GD348" s="37"/>
      <c r="GE348" s="37"/>
      <c r="GF348" s="37"/>
      <c r="GG348" s="37"/>
      <c r="GH348" s="37"/>
      <c r="GI348" s="37"/>
      <c r="GJ348" s="37"/>
      <c r="GK348" s="37"/>
      <c r="GL348" s="37"/>
      <c r="GM348" s="37"/>
      <c r="GN348" s="37"/>
      <c r="GO348" s="37"/>
      <c r="GP348" s="37"/>
      <c r="GQ348" s="37"/>
      <c r="GR348" s="37"/>
      <c r="GS348" s="37"/>
      <c r="GT348" s="37"/>
      <c r="GU348" s="37"/>
      <c r="GV348" s="37"/>
      <c r="GW348" s="37"/>
      <c r="GX348" s="37"/>
      <c r="GY348" s="37"/>
      <c r="GZ348" s="37"/>
      <c r="HA348" s="37"/>
      <c r="HB348" s="37"/>
      <c r="HC348" s="37"/>
      <c r="HD348" s="37"/>
      <c r="HE348" s="37"/>
      <c r="HF348" s="37"/>
      <c r="HG348" s="37"/>
      <c r="HH348" s="37"/>
      <c r="HI348" s="37"/>
      <c r="HJ348" s="37"/>
      <c r="HK348" s="37"/>
      <c r="HL348" s="37"/>
      <c r="HM348" s="37"/>
      <c r="HN348" s="37"/>
      <c r="HO348" s="37"/>
      <c r="HP348" s="37"/>
      <c r="HQ348" s="37"/>
      <c r="HR348" s="37"/>
      <c r="HS348" s="37"/>
      <c r="HT348" s="37"/>
      <c r="HU348" s="37"/>
      <c r="HV348" s="37"/>
      <c r="HW348" s="37"/>
      <c r="HX348" s="37"/>
      <c r="HY348" s="37"/>
      <c r="HZ348" s="37"/>
      <c r="IA348" s="37"/>
      <c r="IB348" s="37"/>
      <c r="IC348" s="37"/>
      <c r="ID348" s="37"/>
      <c r="IE348" s="37"/>
      <c r="IF348" s="37"/>
      <c r="IG348" s="37"/>
      <c r="IH348" s="37"/>
      <c r="II348" s="37"/>
      <c r="IJ348" s="37"/>
      <c r="IK348" s="37"/>
      <c r="IL348" s="37"/>
      <c r="IM348" s="37"/>
      <c r="IN348" s="37"/>
      <c r="IO348" s="37"/>
      <c r="IP348" s="37"/>
      <c r="IQ348" s="37"/>
      <c r="IR348" s="37"/>
      <c r="IS348" s="37"/>
      <c r="IT348" s="37"/>
      <c r="IU348" s="37"/>
      <c r="IV348" s="37"/>
    </row>
    <row r="349" spans="1:256" s="37" customFormat="1">
      <c r="A349" s="179"/>
      <c r="B349" s="178"/>
      <c r="C349" s="178"/>
      <c r="D349" s="178"/>
      <c r="E349" s="184"/>
      <c r="F349" s="180"/>
      <c r="G349" s="95"/>
      <c r="H349" s="95"/>
      <c r="I349" s="1"/>
      <c r="J349" s="178"/>
      <c r="K349" s="95"/>
      <c r="L349" s="95"/>
      <c r="M349" s="181"/>
    </row>
    <row r="350" spans="1:256" s="37" customFormat="1">
      <c r="A350" s="179"/>
      <c r="B350" s="178"/>
      <c r="C350" s="178"/>
      <c r="D350" s="178"/>
      <c r="E350" s="184"/>
      <c r="F350" s="180"/>
      <c r="G350" s="95"/>
      <c r="H350" s="95"/>
      <c r="I350" s="1"/>
      <c r="J350" s="178"/>
      <c r="K350" s="95"/>
      <c r="L350" s="95"/>
      <c r="M350" s="185"/>
    </row>
    <row r="351" spans="1:256" s="37" customFormat="1">
      <c r="A351" s="179"/>
      <c r="B351" s="178"/>
      <c r="C351" s="178"/>
      <c r="D351" s="178"/>
      <c r="E351" s="184"/>
      <c r="F351" s="180"/>
      <c r="G351" s="95"/>
      <c r="H351" s="95"/>
      <c r="I351" s="1"/>
      <c r="J351" s="178"/>
      <c r="K351" s="95"/>
      <c r="L351" s="95"/>
      <c r="M351" s="181"/>
      <c r="N351" s="178"/>
      <c r="O351" s="178"/>
      <c r="P351" s="178"/>
      <c r="Q351" s="178"/>
      <c r="R351" s="178"/>
      <c r="S351" s="178"/>
      <c r="T351" s="178"/>
      <c r="U351" s="178"/>
      <c r="V351" s="178"/>
      <c r="W351" s="178"/>
      <c r="X351" s="178"/>
      <c r="Y351" s="178"/>
      <c r="Z351" s="178"/>
      <c r="AA351" s="178"/>
      <c r="AB351" s="178"/>
      <c r="AC351" s="178"/>
      <c r="AD351" s="178"/>
      <c r="AE351" s="178"/>
      <c r="AF351" s="178"/>
      <c r="AG351" s="178"/>
      <c r="AH351" s="178"/>
      <c r="AI351" s="178"/>
      <c r="AJ351" s="178"/>
      <c r="AK351" s="178"/>
      <c r="AL351" s="178"/>
      <c r="AM351" s="178"/>
      <c r="AN351" s="178"/>
      <c r="AO351" s="178"/>
      <c r="AP351" s="178"/>
      <c r="AQ351" s="178"/>
      <c r="AR351" s="178"/>
      <c r="AS351" s="178"/>
      <c r="AT351" s="178"/>
      <c r="AU351" s="178"/>
      <c r="AV351" s="178"/>
      <c r="AW351" s="178"/>
      <c r="AX351" s="178"/>
      <c r="AY351" s="178"/>
      <c r="AZ351" s="178"/>
      <c r="BA351" s="178"/>
      <c r="BB351" s="178"/>
      <c r="BC351" s="178"/>
      <c r="BD351" s="178"/>
      <c r="BE351" s="178"/>
      <c r="BF351" s="178"/>
      <c r="BG351" s="178"/>
      <c r="BH351" s="178"/>
      <c r="BI351" s="178"/>
      <c r="BJ351" s="178"/>
      <c r="BK351" s="178"/>
      <c r="BL351" s="178"/>
      <c r="BM351" s="178"/>
      <c r="BN351" s="178"/>
      <c r="BO351" s="178"/>
      <c r="BP351" s="178"/>
      <c r="BQ351" s="178"/>
      <c r="BR351" s="178"/>
      <c r="BS351" s="178"/>
      <c r="BT351" s="178"/>
      <c r="BU351" s="178"/>
      <c r="BV351" s="178"/>
      <c r="BW351" s="178"/>
      <c r="BX351" s="178"/>
      <c r="BY351" s="178"/>
      <c r="BZ351" s="178"/>
      <c r="CA351" s="178"/>
      <c r="CB351" s="178"/>
      <c r="CC351" s="178"/>
      <c r="CD351" s="178"/>
      <c r="CE351" s="178"/>
      <c r="CF351" s="178"/>
      <c r="CG351" s="178"/>
      <c r="CH351" s="178"/>
      <c r="CI351" s="178"/>
      <c r="CJ351" s="178"/>
      <c r="CK351" s="178"/>
      <c r="CL351" s="178"/>
      <c r="CM351" s="178"/>
      <c r="CN351" s="178"/>
      <c r="CO351" s="178"/>
      <c r="CP351" s="178"/>
      <c r="CQ351" s="178"/>
      <c r="CR351" s="178"/>
      <c r="CS351" s="178"/>
      <c r="CT351" s="178"/>
      <c r="CU351" s="178"/>
      <c r="CV351" s="178"/>
      <c r="CW351" s="178"/>
      <c r="CX351" s="178"/>
      <c r="CY351" s="178"/>
      <c r="CZ351" s="178"/>
      <c r="DA351" s="178"/>
      <c r="DB351" s="178"/>
      <c r="DC351" s="178"/>
      <c r="DD351" s="178"/>
      <c r="DE351" s="178"/>
      <c r="DF351" s="178"/>
      <c r="DG351" s="178"/>
      <c r="DH351" s="178"/>
      <c r="DI351" s="178"/>
      <c r="DJ351" s="178"/>
      <c r="DK351" s="178"/>
      <c r="DL351" s="178"/>
      <c r="DM351" s="178"/>
      <c r="DN351" s="178"/>
      <c r="DO351" s="178"/>
      <c r="DP351" s="178"/>
      <c r="DQ351" s="178"/>
      <c r="DR351" s="178"/>
      <c r="DS351" s="178"/>
      <c r="DT351" s="178"/>
      <c r="DU351" s="178"/>
      <c r="DV351" s="178"/>
      <c r="DW351" s="178"/>
      <c r="DX351" s="178"/>
      <c r="DY351" s="178"/>
      <c r="DZ351" s="178"/>
      <c r="EA351" s="178"/>
      <c r="EB351" s="178"/>
      <c r="EC351" s="178"/>
      <c r="ED351" s="178"/>
      <c r="EE351" s="178"/>
      <c r="EF351" s="178"/>
      <c r="EG351" s="178"/>
      <c r="EH351" s="178"/>
      <c r="EI351" s="178"/>
      <c r="EJ351" s="178"/>
      <c r="EK351" s="178"/>
      <c r="EL351" s="178"/>
      <c r="EM351" s="178"/>
      <c r="EN351" s="178"/>
      <c r="EO351" s="178"/>
      <c r="EP351" s="178"/>
      <c r="EQ351" s="178"/>
      <c r="ER351" s="178"/>
      <c r="ES351" s="178"/>
      <c r="ET351" s="178"/>
      <c r="EU351" s="178"/>
      <c r="EV351" s="178"/>
      <c r="EW351" s="178"/>
      <c r="EX351" s="178"/>
      <c r="EY351" s="178"/>
      <c r="EZ351" s="178"/>
      <c r="FA351" s="178"/>
      <c r="FB351" s="178"/>
      <c r="FC351" s="178"/>
      <c r="FD351" s="178"/>
      <c r="FE351" s="178"/>
      <c r="FF351" s="178"/>
      <c r="FG351" s="178"/>
      <c r="FH351" s="178"/>
      <c r="FI351" s="178"/>
      <c r="FJ351" s="178"/>
      <c r="FK351" s="178"/>
      <c r="FL351" s="178"/>
      <c r="FM351" s="178"/>
      <c r="FN351" s="178"/>
      <c r="FO351" s="178"/>
      <c r="FP351" s="178"/>
      <c r="FQ351" s="178"/>
      <c r="FR351" s="178"/>
      <c r="FS351" s="178"/>
      <c r="FT351" s="178"/>
      <c r="FU351" s="178"/>
      <c r="FV351" s="178"/>
      <c r="FW351" s="178"/>
      <c r="FX351" s="178"/>
      <c r="FY351" s="178"/>
      <c r="FZ351" s="178"/>
      <c r="GA351" s="178"/>
      <c r="GB351" s="178"/>
      <c r="GC351" s="178"/>
      <c r="GD351" s="178"/>
      <c r="GE351" s="178"/>
      <c r="GF351" s="178"/>
      <c r="GG351" s="178"/>
      <c r="GH351" s="178"/>
      <c r="GI351" s="178"/>
      <c r="GJ351" s="178"/>
      <c r="GK351" s="178"/>
      <c r="GL351" s="178"/>
      <c r="GM351" s="178"/>
      <c r="GN351" s="178"/>
      <c r="GO351" s="178"/>
      <c r="GP351" s="178"/>
      <c r="GQ351" s="178"/>
      <c r="GR351" s="178"/>
      <c r="GS351" s="178"/>
      <c r="GT351" s="178"/>
      <c r="GU351" s="178"/>
      <c r="GV351" s="178"/>
      <c r="GW351" s="178"/>
      <c r="GX351" s="178"/>
      <c r="GY351" s="178"/>
      <c r="GZ351" s="178"/>
      <c r="HA351" s="178"/>
      <c r="HB351" s="178"/>
      <c r="HC351" s="178"/>
      <c r="HD351" s="178"/>
      <c r="HE351" s="178"/>
      <c r="HF351" s="178"/>
      <c r="HG351" s="178"/>
      <c r="HH351" s="178"/>
      <c r="HI351" s="178"/>
      <c r="HJ351" s="178"/>
      <c r="HK351" s="178"/>
      <c r="HL351" s="178"/>
      <c r="HM351" s="178"/>
      <c r="HN351" s="178"/>
      <c r="HO351" s="178"/>
      <c r="HP351" s="178"/>
      <c r="HQ351" s="178"/>
      <c r="HR351" s="178"/>
      <c r="HS351" s="178"/>
      <c r="HT351" s="178"/>
      <c r="HU351" s="178"/>
      <c r="HV351" s="178"/>
      <c r="HW351" s="178"/>
      <c r="HX351" s="178"/>
      <c r="HY351" s="178"/>
      <c r="HZ351" s="178"/>
      <c r="IA351" s="178"/>
      <c r="IB351" s="178"/>
      <c r="IC351" s="178"/>
      <c r="ID351" s="178"/>
      <c r="IE351" s="178"/>
      <c r="IF351" s="178"/>
      <c r="IG351" s="178"/>
      <c r="IH351" s="178"/>
      <c r="II351" s="178"/>
      <c r="IJ351" s="178"/>
      <c r="IK351" s="178"/>
      <c r="IL351" s="178"/>
      <c r="IM351" s="178"/>
      <c r="IN351" s="178"/>
      <c r="IO351" s="178"/>
      <c r="IP351" s="178"/>
      <c r="IQ351" s="178"/>
      <c r="IR351" s="178"/>
      <c r="IS351" s="178"/>
      <c r="IT351" s="178"/>
      <c r="IU351" s="178"/>
      <c r="IV351" s="178"/>
    </row>
    <row r="352" spans="1:256" s="37" customFormat="1">
      <c r="A352" s="179"/>
      <c r="B352" s="187"/>
      <c r="C352" s="178"/>
      <c r="D352" s="178"/>
      <c r="E352" s="180"/>
      <c r="F352" s="180"/>
      <c r="G352" s="95"/>
      <c r="H352" s="95"/>
      <c r="I352" s="1"/>
      <c r="J352" s="178"/>
      <c r="K352" s="95"/>
      <c r="L352" s="95"/>
      <c r="M352" s="182"/>
    </row>
    <row r="353" spans="1:256" s="37" customFormat="1">
      <c r="A353" s="179"/>
      <c r="B353" s="178"/>
      <c r="C353" s="178"/>
      <c r="D353" s="178"/>
      <c r="E353" s="183"/>
      <c r="F353" s="184"/>
      <c r="G353" s="95"/>
      <c r="H353" s="95"/>
      <c r="I353" s="1"/>
      <c r="J353" s="178"/>
      <c r="K353" s="95"/>
      <c r="L353" s="95"/>
      <c r="M353" s="185"/>
    </row>
    <row r="354" spans="1:256" s="178" customFormat="1">
      <c r="A354" s="179"/>
      <c r="E354" s="183"/>
      <c r="F354" s="184"/>
      <c r="G354" s="95"/>
      <c r="H354" s="95"/>
      <c r="I354" s="1"/>
      <c r="K354" s="95"/>
      <c r="L354" s="95"/>
      <c r="M354" s="181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  <c r="BO354" s="37"/>
      <c r="BP354" s="37"/>
      <c r="BQ354" s="37"/>
      <c r="BR354" s="37"/>
      <c r="BS354" s="37"/>
      <c r="BT354" s="37"/>
      <c r="BU354" s="37"/>
      <c r="BV354" s="37"/>
      <c r="BW354" s="37"/>
      <c r="BX354" s="37"/>
      <c r="BY354" s="37"/>
      <c r="BZ354" s="37"/>
      <c r="CA354" s="37"/>
      <c r="CB354" s="37"/>
      <c r="CC354" s="37"/>
      <c r="CD354" s="37"/>
      <c r="CE354" s="37"/>
      <c r="CF354" s="37"/>
      <c r="CG354" s="37"/>
      <c r="CH354" s="37"/>
      <c r="CI354" s="37"/>
      <c r="CJ354" s="37"/>
      <c r="CK354" s="37"/>
      <c r="CL354" s="37"/>
      <c r="CM354" s="37"/>
      <c r="CN354" s="37"/>
      <c r="CO354" s="37"/>
      <c r="CP354" s="37"/>
      <c r="CQ354" s="37"/>
      <c r="CR354" s="37"/>
      <c r="CS354" s="37"/>
      <c r="CT354" s="37"/>
      <c r="CU354" s="37"/>
      <c r="CV354" s="37"/>
      <c r="CW354" s="37"/>
      <c r="CX354" s="37"/>
      <c r="CY354" s="37"/>
      <c r="CZ354" s="37"/>
      <c r="DA354" s="37"/>
      <c r="DB354" s="37"/>
      <c r="DC354" s="37"/>
      <c r="DD354" s="37"/>
      <c r="DE354" s="37"/>
      <c r="DF354" s="37"/>
      <c r="DG354" s="37"/>
      <c r="DH354" s="37"/>
      <c r="DI354" s="37"/>
      <c r="DJ354" s="37"/>
      <c r="DK354" s="37"/>
      <c r="DL354" s="37"/>
      <c r="DM354" s="37"/>
      <c r="DN354" s="37"/>
      <c r="DO354" s="37"/>
      <c r="DP354" s="37"/>
      <c r="DQ354" s="37"/>
      <c r="DR354" s="37"/>
      <c r="DS354" s="37"/>
      <c r="DT354" s="37"/>
      <c r="DU354" s="37"/>
      <c r="DV354" s="37"/>
      <c r="DW354" s="37"/>
      <c r="DX354" s="37"/>
      <c r="DY354" s="37"/>
      <c r="DZ354" s="37"/>
      <c r="EA354" s="37"/>
      <c r="EB354" s="37"/>
      <c r="EC354" s="37"/>
      <c r="ED354" s="37"/>
      <c r="EE354" s="37"/>
      <c r="EF354" s="37"/>
      <c r="EG354" s="37"/>
      <c r="EH354" s="37"/>
      <c r="EI354" s="37"/>
      <c r="EJ354" s="37"/>
      <c r="EK354" s="37"/>
      <c r="EL354" s="37"/>
      <c r="EM354" s="37"/>
      <c r="EN354" s="37"/>
      <c r="EO354" s="37"/>
      <c r="EP354" s="37"/>
      <c r="EQ354" s="37"/>
      <c r="ER354" s="37"/>
      <c r="ES354" s="37"/>
      <c r="ET354" s="37"/>
      <c r="EU354" s="37"/>
      <c r="EV354" s="37"/>
      <c r="EW354" s="37"/>
      <c r="EX354" s="37"/>
      <c r="EY354" s="37"/>
      <c r="EZ354" s="37"/>
      <c r="FA354" s="37"/>
      <c r="FB354" s="37"/>
      <c r="FC354" s="37"/>
      <c r="FD354" s="37"/>
      <c r="FE354" s="37"/>
      <c r="FF354" s="37"/>
      <c r="FG354" s="37"/>
      <c r="FH354" s="37"/>
      <c r="FI354" s="37"/>
      <c r="FJ354" s="37"/>
      <c r="FK354" s="37"/>
      <c r="FL354" s="37"/>
      <c r="FM354" s="37"/>
      <c r="FN354" s="37"/>
      <c r="FO354" s="37"/>
      <c r="FP354" s="37"/>
      <c r="FQ354" s="37"/>
      <c r="FR354" s="37"/>
      <c r="FS354" s="37"/>
      <c r="FT354" s="37"/>
      <c r="FU354" s="37"/>
      <c r="FV354" s="37"/>
      <c r="FW354" s="37"/>
      <c r="FX354" s="37"/>
      <c r="FY354" s="37"/>
      <c r="FZ354" s="37"/>
      <c r="GA354" s="37"/>
      <c r="GB354" s="37"/>
      <c r="GC354" s="37"/>
      <c r="GD354" s="37"/>
      <c r="GE354" s="37"/>
      <c r="GF354" s="37"/>
      <c r="GG354" s="37"/>
      <c r="GH354" s="37"/>
      <c r="GI354" s="37"/>
      <c r="GJ354" s="37"/>
      <c r="GK354" s="37"/>
      <c r="GL354" s="37"/>
      <c r="GM354" s="37"/>
      <c r="GN354" s="37"/>
      <c r="GO354" s="37"/>
      <c r="GP354" s="37"/>
      <c r="GQ354" s="37"/>
      <c r="GR354" s="37"/>
      <c r="GS354" s="37"/>
      <c r="GT354" s="37"/>
      <c r="GU354" s="37"/>
      <c r="GV354" s="37"/>
      <c r="GW354" s="37"/>
      <c r="GX354" s="37"/>
      <c r="GY354" s="37"/>
      <c r="GZ354" s="37"/>
      <c r="HA354" s="37"/>
      <c r="HB354" s="37"/>
      <c r="HC354" s="37"/>
      <c r="HD354" s="37"/>
      <c r="HE354" s="37"/>
      <c r="HF354" s="37"/>
      <c r="HG354" s="37"/>
      <c r="HH354" s="37"/>
      <c r="HI354" s="37"/>
      <c r="HJ354" s="37"/>
      <c r="HK354" s="37"/>
      <c r="HL354" s="37"/>
      <c r="HM354" s="37"/>
      <c r="HN354" s="37"/>
      <c r="HO354" s="37"/>
      <c r="HP354" s="37"/>
      <c r="HQ354" s="37"/>
      <c r="HR354" s="37"/>
      <c r="HS354" s="37"/>
      <c r="HT354" s="37"/>
      <c r="HU354" s="37"/>
      <c r="HV354" s="37"/>
      <c r="HW354" s="37"/>
      <c r="HX354" s="37"/>
      <c r="HY354" s="37"/>
      <c r="HZ354" s="37"/>
      <c r="IA354" s="37"/>
      <c r="IB354" s="37"/>
      <c r="IC354" s="37"/>
      <c r="ID354" s="37"/>
      <c r="IE354" s="37"/>
      <c r="IF354" s="37"/>
      <c r="IG354" s="37"/>
      <c r="IH354" s="37"/>
      <c r="II354" s="37"/>
      <c r="IJ354" s="37"/>
      <c r="IK354" s="37"/>
      <c r="IL354" s="37"/>
      <c r="IM354" s="37"/>
      <c r="IN354" s="37"/>
      <c r="IO354" s="37"/>
      <c r="IP354" s="37"/>
      <c r="IQ354" s="37"/>
      <c r="IR354" s="37"/>
      <c r="IS354" s="37"/>
      <c r="IT354" s="37"/>
      <c r="IU354" s="37"/>
      <c r="IV354" s="37"/>
    </row>
    <row r="355" spans="1:256" s="178" customFormat="1">
      <c r="A355" s="179"/>
      <c r="E355" s="180"/>
      <c r="F355" s="180"/>
      <c r="G355" s="95"/>
      <c r="H355" s="95"/>
      <c r="I355" s="1"/>
      <c r="K355" s="95"/>
      <c r="L355" s="95"/>
      <c r="M355" s="181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  <c r="BO355" s="37"/>
      <c r="BP355" s="37"/>
      <c r="BQ355" s="37"/>
      <c r="BR355" s="37"/>
      <c r="BS355" s="37"/>
      <c r="BT355" s="37"/>
      <c r="BU355" s="37"/>
      <c r="BV355" s="37"/>
      <c r="BW355" s="37"/>
      <c r="BX355" s="37"/>
      <c r="BY355" s="37"/>
      <c r="BZ355" s="37"/>
      <c r="CA355" s="37"/>
      <c r="CB355" s="37"/>
      <c r="CC355" s="37"/>
      <c r="CD355" s="37"/>
      <c r="CE355" s="37"/>
      <c r="CF355" s="37"/>
      <c r="CG355" s="37"/>
      <c r="CH355" s="37"/>
      <c r="CI355" s="37"/>
      <c r="CJ355" s="37"/>
      <c r="CK355" s="37"/>
      <c r="CL355" s="37"/>
      <c r="CM355" s="37"/>
      <c r="CN355" s="37"/>
      <c r="CO355" s="37"/>
      <c r="CP355" s="37"/>
      <c r="CQ355" s="37"/>
      <c r="CR355" s="37"/>
      <c r="CS355" s="37"/>
      <c r="CT355" s="37"/>
      <c r="CU355" s="37"/>
      <c r="CV355" s="37"/>
      <c r="CW355" s="37"/>
      <c r="CX355" s="37"/>
      <c r="CY355" s="37"/>
      <c r="CZ355" s="37"/>
      <c r="DA355" s="37"/>
      <c r="DB355" s="37"/>
      <c r="DC355" s="37"/>
      <c r="DD355" s="37"/>
      <c r="DE355" s="37"/>
      <c r="DF355" s="37"/>
      <c r="DG355" s="37"/>
      <c r="DH355" s="37"/>
      <c r="DI355" s="37"/>
      <c r="DJ355" s="37"/>
      <c r="DK355" s="37"/>
      <c r="DL355" s="37"/>
      <c r="DM355" s="37"/>
      <c r="DN355" s="37"/>
      <c r="DO355" s="37"/>
      <c r="DP355" s="37"/>
      <c r="DQ355" s="37"/>
      <c r="DR355" s="37"/>
      <c r="DS355" s="37"/>
      <c r="DT355" s="37"/>
      <c r="DU355" s="37"/>
      <c r="DV355" s="37"/>
      <c r="DW355" s="37"/>
      <c r="DX355" s="37"/>
      <c r="DY355" s="37"/>
      <c r="DZ355" s="37"/>
      <c r="EA355" s="37"/>
      <c r="EB355" s="37"/>
      <c r="EC355" s="37"/>
      <c r="ED355" s="37"/>
      <c r="EE355" s="37"/>
      <c r="EF355" s="37"/>
      <c r="EG355" s="37"/>
      <c r="EH355" s="37"/>
      <c r="EI355" s="37"/>
      <c r="EJ355" s="37"/>
      <c r="EK355" s="37"/>
      <c r="EL355" s="37"/>
      <c r="EM355" s="37"/>
      <c r="EN355" s="37"/>
      <c r="EO355" s="37"/>
      <c r="EP355" s="37"/>
      <c r="EQ355" s="37"/>
      <c r="ER355" s="37"/>
      <c r="ES355" s="37"/>
      <c r="ET355" s="37"/>
      <c r="EU355" s="37"/>
      <c r="EV355" s="37"/>
      <c r="EW355" s="37"/>
      <c r="EX355" s="37"/>
      <c r="EY355" s="37"/>
      <c r="EZ355" s="37"/>
      <c r="FA355" s="37"/>
      <c r="FB355" s="37"/>
      <c r="FC355" s="37"/>
      <c r="FD355" s="37"/>
      <c r="FE355" s="37"/>
      <c r="FF355" s="37"/>
      <c r="FG355" s="37"/>
      <c r="FH355" s="37"/>
      <c r="FI355" s="37"/>
      <c r="FJ355" s="37"/>
      <c r="FK355" s="37"/>
      <c r="FL355" s="37"/>
      <c r="FM355" s="37"/>
      <c r="FN355" s="37"/>
      <c r="FO355" s="37"/>
      <c r="FP355" s="37"/>
      <c r="FQ355" s="37"/>
      <c r="FR355" s="37"/>
      <c r="FS355" s="37"/>
      <c r="FT355" s="37"/>
      <c r="FU355" s="37"/>
      <c r="FV355" s="37"/>
      <c r="FW355" s="37"/>
      <c r="FX355" s="37"/>
      <c r="FY355" s="37"/>
      <c r="FZ355" s="37"/>
      <c r="GA355" s="37"/>
      <c r="GB355" s="37"/>
      <c r="GC355" s="37"/>
      <c r="GD355" s="37"/>
      <c r="GE355" s="37"/>
      <c r="GF355" s="37"/>
      <c r="GG355" s="37"/>
      <c r="GH355" s="37"/>
      <c r="GI355" s="37"/>
      <c r="GJ355" s="37"/>
      <c r="GK355" s="37"/>
      <c r="GL355" s="37"/>
      <c r="GM355" s="37"/>
      <c r="GN355" s="37"/>
      <c r="GO355" s="37"/>
      <c r="GP355" s="37"/>
      <c r="GQ355" s="37"/>
      <c r="GR355" s="37"/>
      <c r="GS355" s="37"/>
      <c r="GT355" s="37"/>
      <c r="GU355" s="37"/>
      <c r="GV355" s="37"/>
      <c r="GW355" s="37"/>
      <c r="GX355" s="37"/>
      <c r="GY355" s="37"/>
      <c r="GZ355" s="37"/>
      <c r="HA355" s="37"/>
      <c r="HB355" s="37"/>
      <c r="HC355" s="37"/>
      <c r="HD355" s="37"/>
      <c r="HE355" s="37"/>
      <c r="HF355" s="37"/>
      <c r="HG355" s="37"/>
      <c r="HH355" s="37"/>
      <c r="HI355" s="37"/>
      <c r="HJ355" s="37"/>
      <c r="HK355" s="37"/>
      <c r="HL355" s="37"/>
      <c r="HM355" s="37"/>
      <c r="HN355" s="37"/>
      <c r="HO355" s="37"/>
      <c r="HP355" s="37"/>
      <c r="HQ355" s="37"/>
      <c r="HR355" s="37"/>
      <c r="HS355" s="37"/>
      <c r="HT355" s="37"/>
      <c r="HU355" s="37"/>
      <c r="HV355" s="37"/>
      <c r="HW355" s="37"/>
      <c r="HX355" s="37"/>
      <c r="HY355" s="37"/>
      <c r="HZ355" s="37"/>
      <c r="IA355" s="37"/>
      <c r="IB355" s="37"/>
      <c r="IC355" s="37"/>
      <c r="ID355" s="37"/>
      <c r="IE355" s="37"/>
      <c r="IF355" s="37"/>
      <c r="IG355" s="37"/>
      <c r="IH355" s="37"/>
      <c r="II355" s="37"/>
      <c r="IJ355" s="37"/>
      <c r="IK355" s="37"/>
      <c r="IL355" s="37"/>
      <c r="IM355" s="37"/>
      <c r="IN355" s="37"/>
      <c r="IO355" s="37"/>
      <c r="IP355" s="37"/>
      <c r="IQ355" s="37"/>
      <c r="IR355" s="37"/>
      <c r="IS355" s="37"/>
      <c r="IT355" s="37"/>
      <c r="IU355" s="37"/>
      <c r="IV355" s="37"/>
    </row>
    <row r="356" spans="1:256" s="178" customFormat="1">
      <c r="A356" s="179"/>
      <c r="G356" s="95"/>
      <c r="H356" s="95"/>
      <c r="I356" s="104"/>
      <c r="J356" s="95"/>
      <c r="K356" s="95"/>
      <c r="L356" s="95"/>
      <c r="M356" s="95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  <c r="BO356" s="37"/>
      <c r="BP356" s="37"/>
      <c r="BQ356" s="37"/>
      <c r="BR356" s="37"/>
      <c r="BS356" s="37"/>
      <c r="BT356" s="37"/>
      <c r="BU356" s="37"/>
      <c r="BV356" s="37"/>
      <c r="BW356" s="37"/>
      <c r="BX356" s="37"/>
      <c r="BY356" s="37"/>
      <c r="BZ356" s="37"/>
      <c r="CA356" s="37"/>
      <c r="CB356" s="37"/>
      <c r="CC356" s="37"/>
      <c r="CD356" s="37"/>
      <c r="CE356" s="37"/>
      <c r="CF356" s="37"/>
      <c r="CG356" s="37"/>
      <c r="CH356" s="37"/>
      <c r="CI356" s="37"/>
      <c r="CJ356" s="37"/>
      <c r="CK356" s="37"/>
      <c r="CL356" s="37"/>
      <c r="CM356" s="37"/>
      <c r="CN356" s="37"/>
      <c r="CO356" s="37"/>
      <c r="CP356" s="37"/>
      <c r="CQ356" s="37"/>
      <c r="CR356" s="37"/>
      <c r="CS356" s="37"/>
      <c r="CT356" s="37"/>
      <c r="CU356" s="37"/>
      <c r="CV356" s="37"/>
      <c r="CW356" s="37"/>
      <c r="CX356" s="37"/>
      <c r="CY356" s="37"/>
      <c r="CZ356" s="37"/>
      <c r="DA356" s="37"/>
      <c r="DB356" s="37"/>
      <c r="DC356" s="37"/>
      <c r="DD356" s="37"/>
      <c r="DE356" s="37"/>
      <c r="DF356" s="37"/>
      <c r="DG356" s="37"/>
      <c r="DH356" s="37"/>
      <c r="DI356" s="37"/>
      <c r="DJ356" s="37"/>
      <c r="DK356" s="37"/>
      <c r="DL356" s="37"/>
      <c r="DM356" s="37"/>
      <c r="DN356" s="37"/>
      <c r="DO356" s="37"/>
      <c r="DP356" s="37"/>
      <c r="DQ356" s="37"/>
      <c r="DR356" s="37"/>
      <c r="DS356" s="37"/>
      <c r="DT356" s="37"/>
      <c r="DU356" s="37"/>
      <c r="DV356" s="37"/>
      <c r="DW356" s="37"/>
      <c r="DX356" s="37"/>
      <c r="DY356" s="37"/>
      <c r="DZ356" s="37"/>
      <c r="EA356" s="37"/>
      <c r="EB356" s="37"/>
      <c r="EC356" s="37"/>
      <c r="ED356" s="37"/>
      <c r="EE356" s="37"/>
      <c r="EF356" s="37"/>
      <c r="EG356" s="37"/>
      <c r="EH356" s="37"/>
      <c r="EI356" s="37"/>
      <c r="EJ356" s="37"/>
      <c r="EK356" s="37"/>
      <c r="EL356" s="37"/>
      <c r="EM356" s="37"/>
      <c r="EN356" s="37"/>
      <c r="EO356" s="37"/>
      <c r="EP356" s="37"/>
      <c r="EQ356" s="37"/>
      <c r="ER356" s="37"/>
      <c r="ES356" s="37"/>
      <c r="ET356" s="37"/>
      <c r="EU356" s="37"/>
      <c r="EV356" s="37"/>
      <c r="EW356" s="37"/>
      <c r="EX356" s="37"/>
      <c r="EY356" s="37"/>
      <c r="EZ356" s="37"/>
      <c r="FA356" s="37"/>
      <c r="FB356" s="37"/>
      <c r="FC356" s="37"/>
      <c r="FD356" s="37"/>
      <c r="FE356" s="37"/>
      <c r="FF356" s="37"/>
      <c r="FG356" s="37"/>
      <c r="FH356" s="37"/>
      <c r="FI356" s="37"/>
      <c r="FJ356" s="37"/>
      <c r="FK356" s="37"/>
      <c r="FL356" s="37"/>
      <c r="FM356" s="37"/>
      <c r="FN356" s="37"/>
      <c r="FO356" s="37"/>
      <c r="FP356" s="37"/>
      <c r="FQ356" s="37"/>
      <c r="FR356" s="37"/>
      <c r="FS356" s="37"/>
      <c r="FT356" s="37"/>
      <c r="FU356" s="37"/>
      <c r="FV356" s="37"/>
      <c r="FW356" s="37"/>
      <c r="FX356" s="37"/>
      <c r="FY356" s="37"/>
      <c r="FZ356" s="37"/>
      <c r="GA356" s="37"/>
      <c r="GB356" s="37"/>
      <c r="GC356" s="37"/>
      <c r="GD356" s="37"/>
      <c r="GE356" s="37"/>
      <c r="GF356" s="37"/>
      <c r="GG356" s="37"/>
      <c r="GH356" s="37"/>
      <c r="GI356" s="37"/>
      <c r="GJ356" s="37"/>
      <c r="GK356" s="37"/>
      <c r="GL356" s="37"/>
      <c r="GM356" s="37"/>
      <c r="GN356" s="37"/>
      <c r="GO356" s="37"/>
      <c r="GP356" s="37"/>
      <c r="GQ356" s="37"/>
      <c r="GR356" s="37"/>
      <c r="GS356" s="37"/>
      <c r="GT356" s="37"/>
      <c r="GU356" s="37"/>
      <c r="GV356" s="37"/>
      <c r="GW356" s="37"/>
      <c r="GX356" s="37"/>
      <c r="GY356" s="37"/>
      <c r="GZ356" s="37"/>
      <c r="HA356" s="37"/>
      <c r="HB356" s="37"/>
      <c r="HC356" s="37"/>
      <c r="HD356" s="37"/>
      <c r="HE356" s="37"/>
      <c r="HF356" s="37"/>
      <c r="HG356" s="37"/>
      <c r="HH356" s="37"/>
      <c r="HI356" s="37"/>
      <c r="HJ356" s="37"/>
      <c r="HK356" s="37"/>
      <c r="HL356" s="37"/>
      <c r="HM356" s="37"/>
      <c r="HN356" s="37"/>
      <c r="HO356" s="37"/>
      <c r="HP356" s="37"/>
      <c r="HQ356" s="37"/>
      <c r="HR356" s="37"/>
      <c r="HS356" s="37"/>
      <c r="HT356" s="37"/>
      <c r="HU356" s="37"/>
      <c r="HV356" s="37"/>
      <c r="HW356" s="37"/>
      <c r="HX356" s="37"/>
      <c r="HY356" s="37"/>
      <c r="HZ356" s="37"/>
      <c r="IA356" s="37"/>
      <c r="IB356" s="37"/>
      <c r="IC356" s="37"/>
      <c r="ID356" s="37"/>
      <c r="IE356" s="37"/>
      <c r="IF356" s="37"/>
      <c r="IG356" s="37"/>
      <c r="IH356" s="37"/>
      <c r="II356" s="37"/>
      <c r="IJ356" s="37"/>
      <c r="IK356" s="37"/>
      <c r="IL356" s="37"/>
      <c r="IM356" s="37"/>
      <c r="IN356" s="37"/>
      <c r="IO356" s="37"/>
      <c r="IP356" s="37"/>
      <c r="IQ356" s="37"/>
      <c r="IR356" s="37"/>
      <c r="IS356" s="37"/>
      <c r="IT356" s="37"/>
      <c r="IU356" s="37"/>
      <c r="IV356" s="37"/>
    </row>
    <row r="357" spans="1:256" s="178" customFormat="1" ht="15.75">
      <c r="A357" s="179"/>
      <c r="C357" s="186"/>
      <c r="D357" s="188"/>
      <c r="E357" s="180"/>
      <c r="F357" s="180"/>
      <c r="G357" s="95"/>
      <c r="H357" s="95"/>
      <c r="I357" s="104"/>
      <c r="J357" s="95"/>
      <c r="K357" s="95"/>
      <c r="L357" s="95"/>
      <c r="M357" s="95"/>
    </row>
    <row r="358" spans="1:256" s="37" customFormat="1">
      <c r="A358" s="179"/>
      <c r="B358" s="178"/>
      <c r="C358" s="178"/>
      <c r="D358" s="178"/>
      <c r="E358" s="180"/>
      <c r="F358" s="180"/>
      <c r="G358" s="181"/>
      <c r="H358" s="178"/>
      <c r="I358" s="104"/>
      <c r="J358" s="95"/>
      <c r="K358" s="95"/>
      <c r="L358" s="95"/>
      <c r="M358" s="185"/>
    </row>
    <row r="359" spans="1:256" s="178" customFormat="1">
      <c r="A359" s="179"/>
      <c r="E359" s="180"/>
      <c r="F359" s="180"/>
      <c r="G359" s="95"/>
      <c r="H359" s="95"/>
      <c r="I359" s="104"/>
      <c r="J359" s="95"/>
      <c r="K359" s="181"/>
      <c r="M359" s="181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  <c r="BO359" s="37"/>
      <c r="BP359" s="37"/>
      <c r="BQ359" s="37"/>
      <c r="BR359" s="37"/>
      <c r="BS359" s="37"/>
      <c r="BT359" s="37"/>
      <c r="BU359" s="37"/>
      <c r="BV359" s="37"/>
      <c r="BW359" s="37"/>
      <c r="BX359" s="37"/>
      <c r="BY359" s="37"/>
      <c r="BZ359" s="37"/>
      <c r="CA359" s="37"/>
      <c r="CB359" s="37"/>
      <c r="CC359" s="37"/>
      <c r="CD359" s="37"/>
      <c r="CE359" s="37"/>
      <c r="CF359" s="37"/>
      <c r="CG359" s="37"/>
      <c r="CH359" s="37"/>
      <c r="CI359" s="37"/>
      <c r="CJ359" s="37"/>
      <c r="CK359" s="37"/>
      <c r="CL359" s="37"/>
      <c r="CM359" s="37"/>
      <c r="CN359" s="37"/>
      <c r="CO359" s="37"/>
      <c r="CP359" s="37"/>
      <c r="CQ359" s="37"/>
      <c r="CR359" s="37"/>
      <c r="CS359" s="37"/>
      <c r="CT359" s="37"/>
      <c r="CU359" s="37"/>
      <c r="CV359" s="37"/>
      <c r="CW359" s="37"/>
      <c r="CX359" s="37"/>
      <c r="CY359" s="37"/>
      <c r="CZ359" s="37"/>
      <c r="DA359" s="37"/>
      <c r="DB359" s="37"/>
      <c r="DC359" s="37"/>
      <c r="DD359" s="37"/>
      <c r="DE359" s="37"/>
      <c r="DF359" s="37"/>
      <c r="DG359" s="37"/>
      <c r="DH359" s="37"/>
      <c r="DI359" s="37"/>
      <c r="DJ359" s="37"/>
      <c r="DK359" s="37"/>
      <c r="DL359" s="37"/>
      <c r="DM359" s="37"/>
      <c r="DN359" s="37"/>
      <c r="DO359" s="37"/>
      <c r="DP359" s="37"/>
      <c r="DQ359" s="37"/>
      <c r="DR359" s="37"/>
      <c r="DS359" s="37"/>
      <c r="DT359" s="37"/>
      <c r="DU359" s="37"/>
      <c r="DV359" s="37"/>
      <c r="DW359" s="37"/>
      <c r="DX359" s="37"/>
      <c r="DY359" s="37"/>
      <c r="DZ359" s="37"/>
      <c r="EA359" s="37"/>
      <c r="EB359" s="37"/>
      <c r="EC359" s="37"/>
      <c r="ED359" s="37"/>
      <c r="EE359" s="37"/>
      <c r="EF359" s="37"/>
      <c r="EG359" s="37"/>
      <c r="EH359" s="37"/>
      <c r="EI359" s="37"/>
      <c r="EJ359" s="37"/>
      <c r="EK359" s="37"/>
      <c r="EL359" s="37"/>
      <c r="EM359" s="37"/>
      <c r="EN359" s="37"/>
      <c r="EO359" s="37"/>
      <c r="EP359" s="37"/>
      <c r="EQ359" s="37"/>
      <c r="ER359" s="37"/>
      <c r="ES359" s="37"/>
      <c r="ET359" s="37"/>
      <c r="EU359" s="37"/>
      <c r="EV359" s="37"/>
      <c r="EW359" s="37"/>
      <c r="EX359" s="37"/>
      <c r="EY359" s="37"/>
      <c r="EZ359" s="37"/>
      <c r="FA359" s="37"/>
      <c r="FB359" s="37"/>
      <c r="FC359" s="37"/>
      <c r="FD359" s="37"/>
      <c r="FE359" s="37"/>
      <c r="FF359" s="37"/>
      <c r="FG359" s="37"/>
      <c r="FH359" s="37"/>
      <c r="FI359" s="37"/>
      <c r="FJ359" s="37"/>
      <c r="FK359" s="37"/>
      <c r="FL359" s="37"/>
      <c r="FM359" s="37"/>
      <c r="FN359" s="37"/>
      <c r="FO359" s="37"/>
      <c r="FP359" s="37"/>
      <c r="FQ359" s="37"/>
      <c r="FR359" s="37"/>
      <c r="FS359" s="37"/>
      <c r="FT359" s="37"/>
      <c r="FU359" s="37"/>
      <c r="FV359" s="37"/>
      <c r="FW359" s="37"/>
      <c r="FX359" s="37"/>
      <c r="FY359" s="37"/>
      <c r="FZ359" s="37"/>
      <c r="GA359" s="37"/>
      <c r="GB359" s="37"/>
      <c r="GC359" s="37"/>
      <c r="GD359" s="37"/>
      <c r="GE359" s="37"/>
      <c r="GF359" s="37"/>
      <c r="GG359" s="37"/>
      <c r="GH359" s="37"/>
      <c r="GI359" s="37"/>
      <c r="GJ359" s="37"/>
      <c r="GK359" s="37"/>
      <c r="GL359" s="37"/>
      <c r="GM359" s="37"/>
      <c r="GN359" s="37"/>
      <c r="GO359" s="37"/>
      <c r="GP359" s="37"/>
      <c r="GQ359" s="37"/>
      <c r="GR359" s="37"/>
      <c r="GS359" s="37"/>
      <c r="GT359" s="37"/>
      <c r="GU359" s="37"/>
      <c r="GV359" s="37"/>
      <c r="GW359" s="37"/>
      <c r="GX359" s="37"/>
      <c r="GY359" s="37"/>
      <c r="GZ359" s="37"/>
      <c r="HA359" s="37"/>
      <c r="HB359" s="37"/>
      <c r="HC359" s="37"/>
      <c r="HD359" s="37"/>
      <c r="HE359" s="37"/>
      <c r="HF359" s="37"/>
      <c r="HG359" s="37"/>
      <c r="HH359" s="37"/>
      <c r="HI359" s="37"/>
      <c r="HJ359" s="37"/>
      <c r="HK359" s="37"/>
      <c r="HL359" s="37"/>
      <c r="HM359" s="37"/>
      <c r="HN359" s="37"/>
      <c r="HO359" s="37"/>
      <c r="HP359" s="37"/>
      <c r="HQ359" s="37"/>
      <c r="HR359" s="37"/>
      <c r="HS359" s="37"/>
      <c r="HT359" s="37"/>
      <c r="HU359" s="37"/>
      <c r="HV359" s="37"/>
      <c r="HW359" s="37"/>
      <c r="HX359" s="37"/>
      <c r="HY359" s="37"/>
      <c r="HZ359" s="37"/>
      <c r="IA359" s="37"/>
      <c r="IB359" s="37"/>
      <c r="IC359" s="37"/>
      <c r="ID359" s="37"/>
      <c r="IE359" s="37"/>
      <c r="IF359" s="37"/>
      <c r="IG359" s="37"/>
      <c r="IH359" s="37"/>
      <c r="II359" s="37"/>
      <c r="IJ359" s="37"/>
      <c r="IK359" s="37"/>
      <c r="IL359" s="37"/>
      <c r="IM359" s="37"/>
      <c r="IN359" s="37"/>
      <c r="IO359" s="37"/>
      <c r="IP359" s="37"/>
      <c r="IQ359" s="37"/>
      <c r="IR359" s="37"/>
      <c r="IS359" s="37"/>
      <c r="IT359" s="37"/>
      <c r="IU359" s="37"/>
      <c r="IV359" s="37"/>
    </row>
    <row r="360" spans="1:256" s="178" customFormat="1">
      <c r="A360" s="179"/>
      <c r="E360" s="180"/>
      <c r="F360" s="180"/>
      <c r="G360" s="181"/>
      <c r="H360" s="182"/>
      <c r="I360" s="1"/>
      <c r="K360" s="95"/>
      <c r="L360" s="95"/>
      <c r="M360" s="182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  <c r="BO360" s="37"/>
      <c r="BP360" s="37"/>
      <c r="BQ360" s="37"/>
      <c r="BR360" s="37"/>
      <c r="BS360" s="37"/>
      <c r="BT360" s="37"/>
      <c r="BU360" s="37"/>
      <c r="BV360" s="37"/>
      <c r="BW360" s="37"/>
      <c r="BX360" s="37"/>
      <c r="BY360" s="37"/>
      <c r="BZ360" s="37"/>
      <c r="CA360" s="37"/>
      <c r="CB360" s="37"/>
      <c r="CC360" s="37"/>
      <c r="CD360" s="37"/>
      <c r="CE360" s="37"/>
      <c r="CF360" s="37"/>
      <c r="CG360" s="37"/>
      <c r="CH360" s="37"/>
      <c r="CI360" s="37"/>
      <c r="CJ360" s="37"/>
      <c r="CK360" s="37"/>
      <c r="CL360" s="37"/>
      <c r="CM360" s="37"/>
      <c r="CN360" s="37"/>
      <c r="CO360" s="37"/>
      <c r="CP360" s="37"/>
      <c r="CQ360" s="37"/>
      <c r="CR360" s="37"/>
      <c r="CS360" s="37"/>
      <c r="CT360" s="37"/>
      <c r="CU360" s="37"/>
      <c r="CV360" s="37"/>
      <c r="CW360" s="37"/>
      <c r="CX360" s="37"/>
      <c r="CY360" s="37"/>
      <c r="CZ360" s="37"/>
      <c r="DA360" s="37"/>
      <c r="DB360" s="37"/>
      <c r="DC360" s="37"/>
      <c r="DD360" s="37"/>
      <c r="DE360" s="37"/>
      <c r="DF360" s="37"/>
      <c r="DG360" s="37"/>
      <c r="DH360" s="37"/>
      <c r="DI360" s="37"/>
      <c r="DJ360" s="37"/>
      <c r="DK360" s="37"/>
      <c r="DL360" s="37"/>
      <c r="DM360" s="37"/>
      <c r="DN360" s="37"/>
      <c r="DO360" s="37"/>
      <c r="DP360" s="37"/>
      <c r="DQ360" s="37"/>
      <c r="DR360" s="37"/>
      <c r="DS360" s="37"/>
      <c r="DT360" s="37"/>
      <c r="DU360" s="37"/>
      <c r="DV360" s="37"/>
      <c r="DW360" s="37"/>
      <c r="DX360" s="37"/>
      <c r="DY360" s="37"/>
      <c r="DZ360" s="37"/>
      <c r="EA360" s="37"/>
      <c r="EB360" s="37"/>
      <c r="EC360" s="37"/>
      <c r="ED360" s="37"/>
      <c r="EE360" s="37"/>
      <c r="EF360" s="37"/>
      <c r="EG360" s="37"/>
      <c r="EH360" s="37"/>
      <c r="EI360" s="37"/>
      <c r="EJ360" s="37"/>
      <c r="EK360" s="37"/>
      <c r="EL360" s="37"/>
      <c r="EM360" s="37"/>
      <c r="EN360" s="37"/>
      <c r="EO360" s="37"/>
      <c r="EP360" s="37"/>
      <c r="EQ360" s="37"/>
      <c r="ER360" s="37"/>
      <c r="ES360" s="37"/>
      <c r="ET360" s="37"/>
      <c r="EU360" s="37"/>
      <c r="EV360" s="37"/>
      <c r="EW360" s="37"/>
      <c r="EX360" s="37"/>
      <c r="EY360" s="37"/>
      <c r="EZ360" s="37"/>
      <c r="FA360" s="37"/>
      <c r="FB360" s="37"/>
      <c r="FC360" s="37"/>
      <c r="FD360" s="37"/>
      <c r="FE360" s="37"/>
      <c r="FF360" s="37"/>
      <c r="FG360" s="37"/>
      <c r="FH360" s="37"/>
      <c r="FI360" s="37"/>
      <c r="FJ360" s="37"/>
      <c r="FK360" s="37"/>
      <c r="FL360" s="37"/>
      <c r="FM360" s="37"/>
      <c r="FN360" s="37"/>
      <c r="FO360" s="37"/>
      <c r="FP360" s="37"/>
      <c r="FQ360" s="37"/>
      <c r="FR360" s="37"/>
      <c r="FS360" s="37"/>
      <c r="FT360" s="37"/>
      <c r="FU360" s="37"/>
      <c r="FV360" s="37"/>
      <c r="FW360" s="37"/>
      <c r="FX360" s="37"/>
      <c r="FY360" s="37"/>
      <c r="FZ360" s="37"/>
      <c r="GA360" s="37"/>
      <c r="GB360" s="37"/>
      <c r="GC360" s="37"/>
      <c r="GD360" s="37"/>
      <c r="GE360" s="37"/>
      <c r="GF360" s="37"/>
      <c r="GG360" s="37"/>
      <c r="GH360" s="37"/>
      <c r="GI360" s="37"/>
      <c r="GJ360" s="37"/>
      <c r="GK360" s="37"/>
      <c r="GL360" s="37"/>
      <c r="GM360" s="37"/>
      <c r="GN360" s="37"/>
      <c r="GO360" s="37"/>
      <c r="GP360" s="37"/>
      <c r="GQ360" s="37"/>
      <c r="GR360" s="37"/>
      <c r="GS360" s="37"/>
      <c r="GT360" s="37"/>
      <c r="GU360" s="37"/>
      <c r="GV360" s="37"/>
      <c r="GW360" s="37"/>
      <c r="GX360" s="37"/>
      <c r="GY360" s="37"/>
      <c r="GZ360" s="37"/>
      <c r="HA360" s="37"/>
      <c r="HB360" s="37"/>
      <c r="HC360" s="37"/>
      <c r="HD360" s="37"/>
      <c r="HE360" s="37"/>
      <c r="HF360" s="37"/>
      <c r="HG360" s="37"/>
      <c r="HH360" s="37"/>
      <c r="HI360" s="37"/>
      <c r="HJ360" s="37"/>
      <c r="HK360" s="37"/>
      <c r="HL360" s="37"/>
      <c r="HM360" s="37"/>
      <c r="HN360" s="37"/>
      <c r="HO360" s="37"/>
      <c r="HP360" s="37"/>
      <c r="HQ360" s="37"/>
      <c r="HR360" s="37"/>
      <c r="HS360" s="37"/>
      <c r="HT360" s="37"/>
      <c r="HU360" s="37"/>
      <c r="HV360" s="37"/>
      <c r="HW360" s="37"/>
      <c r="HX360" s="37"/>
      <c r="HY360" s="37"/>
      <c r="HZ360" s="37"/>
      <c r="IA360" s="37"/>
      <c r="IB360" s="37"/>
      <c r="IC360" s="37"/>
      <c r="ID360" s="37"/>
      <c r="IE360" s="37"/>
      <c r="IF360" s="37"/>
      <c r="IG360" s="37"/>
      <c r="IH360" s="37"/>
      <c r="II360" s="37"/>
      <c r="IJ360" s="37"/>
      <c r="IK360" s="37"/>
      <c r="IL360" s="37"/>
      <c r="IM360" s="37"/>
      <c r="IN360" s="37"/>
      <c r="IO360" s="37"/>
      <c r="IP360" s="37"/>
      <c r="IQ360" s="37"/>
      <c r="IR360" s="37"/>
      <c r="IS360" s="37"/>
      <c r="IT360" s="37"/>
      <c r="IU360" s="37"/>
      <c r="IV360" s="37"/>
    </row>
    <row r="361" spans="1:256" s="178" customFormat="1">
      <c r="A361" s="189"/>
      <c r="B361" s="46"/>
      <c r="C361" s="46"/>
      <c r="D361" s="46"/>
      <c r="E361" s="46"/>
      <c r="F361" s="46"/>
      <c r="G361" s="46"/>
      <c r="H361" s="46"/>
      <c r="I361" s="189"/>
      <c r="J361" s="46"/>
      <c r="K361" s="46"/>
      <c r="L361" s="46"/>
      <c r="M361" s="46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  <c r="BO361" s="37"/>
      <c r="BP361" s="37"/>
      <c r="BQ361" s="37"/>
      <c r="BR361" s="37"/>
      <c r="BS361" s="37"/>
      <c r="BT361" s="37"/>
      <c r="BU361" s="37"/>
      <c r="BV361" s="37"/>
      <c r="BW361" s="37"/>
      <c r="BX361" s="37"/>
      <c r="BY361" s="37"/>
      <c r="BZ361" s="37"/>
      <c r="CA361" s="37"/>
      <c r="CB361" s="37"/>
      <c r="CC361" s="37"/>
      <c r="CD361" s="37"/>
      <c r="CE361" s="37"/>
      <c r="CF361" s="37"/>
      <c r="CG361" s="37"/>
      <c r="CH361" s="37"/>
      <c r="CI361" s="37"/>
      <c r="CJ361" s="37"/>
      <c r="CK361" s="37"/>
      <c r="CL361" s="37"/>
      <c r="CM361" s="37"/>
      <c r="CN361" s="37"/>
      <c r="CO361" s="37"/>
      <c r="CP361" s="37"/>
      <c r="CQ361" s="37"/>
      <c r="CR361" s="37"/>
      <c r="CS361" s="37"/>
      <c r="CT361" s="37"/>
      <c r="CU361" s="37"/>
      <c r="CV361" s="37"/>
      <c r="CW361" s="37"/>
      <c r="CX361" s="37"/>
      <c r="CY361" s="37"/>
      <c r="CZ361" s="37"/>
      <c r="DA361" s="37"/>
      <c r="DB361" s="37"/>
      <c r="DC361" s="37"/>
      <c r="DD361" s="37"/>
      <c r="DE361" s="37"/>
      <c r="DF361" s="37"/>
      <c r="DG361" s="37"/>
      <c r="DH361" s="37"/>
      <c r="DI361" s="37"/>
      <c r="DJ361" s="37"/>
      <c r="DK361" s="37"/>
      <c r="DL361" s="37"/>
      <c r="DM361" s="37"/>
      <c r="DN361" s="37"/>
      <c r="DO361" s="37"/>
      <c r="DP361" s="37"/>
      <c r="DQ361" s="37"/>
      <c r="DR361" s="37"/>
      <c r="DS361" s="37"/>
      <c r="DT361" s="37"/>
      <c r="DU361" s="37"/>
      <c r="DV361" s="37"/>
      <c r="DW361" s="37"/>
      <c r="DX361" s="37"/>
      <c r="DY361" s="37"/>
      <c r="DZ361" s="37"/>
      <c r="EA361" s="37"/>
      <c r="EB361" s="37"/>
      <c r="EC361" s="37"/>
      <c r="ED361" s="37"/>
      <c r="EE361" s="37"/>
      <c r="EF361" s="37"/>
      <c r="EG361" s="37"/>
      <c r="EH361" s="37"/>
      <c r="EI361" s="37"/>
      <c r="EJ361" s="37"/>
      <c r="EK361" s="37"/>
      <c r="EL361" s="37"/>
      <c r="EM361" s="37"/>
      <c r="EN361" s="37"/>
      <c r="EO361" s="37"/>
      <c r="EP361" s="37"/>
      <c r="EQ361" s="37"/>
      <c r="ER361" s="37"/>
      <c r="ES361" s="37"/>
      <c r="ET361" s="37"/>
      <c r="EU361" s="37"/>
      <c r="EV361" s="37"/>
      <c r="EW361" s="37"/>
      <c r="EX361" s="37"/>
      <c r="EY361" s="37"/>
      <c r="EZ361" s="37"/>
      <c r="FA361" s="37"/>
      <c r="FB361" s="37"/>
      <c r="FC361" s="37"/>
      <c r="FD361" s="37"/>
      <c r="FE361" s="37"/>
      <c r="FF361" s="37"/>
      <c r="FG361" s="37"/>
      <c r="FH361" s="37"/>
      <c r="FI361" s="37"/>
      <c r="FJ361" s="37"/>
      <c r="FK361" s="37"/>
      <c r="FL361" s="37"/>
      <c r="FM361" s="37"/>
      <c r="FN361" s="37"/>
      <c r="FO361" s="37"/>
      <c r="FP361" s="37"/>
      <c r="FQ361" s="37"/>
      <c r="FR361" s="37"/>
      <c r="FS361" s="37"/>
      <c r="FT361" s="37"/>
      <c r="FU361" s="37"/>
      <c r="FV361" s="37"/>
      <c r="FW361" s="37"/>
      <c r="FX361" s="37"/>
      <c r="FY361" s="37"/>
      <c r="FZ361" s="37"/>
      <c r="GA361" s="37"/>
      <c r="GB361" s="37"/>
      <c r="GC361" s="37"/>
      <c r="GD361" s="37"/>
      <c r="GE361" s="37"/>
      <c r="GF361" s="37"/>
      <c r="GG361" s="37"/>
      <c r="GH361" s="37"/>
      <c r="GI361" s="37"/>
      <c r="GJ361" s="37"/>
      <c r="GK361" s="37"/>
      <c r="GL361" s="37"/>
      <c r="GM361" s="37"/>
      <c r="GN361" s="37"/>
      <c r="GO361" s="37"/>
      <c r="GP361" s="37"/>
      <c r="GQ361" s="37"/>
      <c r="GR361" s="37"/>
      <c r="GS361" s="37"/>
      <c r="GT361" s="37"/>
      <c r="GU361" s="37"/>
      <c r="GV361" s="37"/>
      <c r="GW361" s="37"/>
      <c r="GX361" s="37"/>
      <c r="GY361" s="37"/>
      <c r="GZ361" s="37"/>
      <c r="HA361" s="37"/>
      <c r="HB361" s="37"/>
      <c r="HC361" s="37"/>
      <c r="HD361" s="37"/>
      <c r="HE361" s="37"/>
      <c r="HF361" s="37"/>
      <c r="HG361" s="37"/>
      <c r="HH361" s="37"/>
      <c r="HI361" s="37"/>
      <c r="HJ361" s="37"/>
      <c r="HK361" s="37"/>
      <c r="HL361" s="37"/>
      <c r="HM361" s="37"/>
      <c r="HN361" s="37"/>
      <c r="HO361" s="37"/>
      <c r="HP361" s="37"/>
      <c r="HQ361" s="37"/>
      <c r="HR361" s="37"/>
      <c r="HS361" s="37"/>
      <c r="HT361" s="37"/>
      <c r="HU361" s="37"/>
      <c r="HV361" s="37"/>
      <c r="HW361" s="37"/>
      <c r="HX361" s="37"/>
      <c r="HY361" s="37"/>
      <c r="HZ361" s="37"/>
      <c r="IA361" s="37"/>
      <c r="IB361" s="37"/>
      <c r="IC361" s="37"/>
      <c r="ID361" s="37"/>
      <c r="IE361" s="37"/>
      <c r="IF361" s="37"/>
      <c r="IG361" s="37"/>
      <c r="IH361" s="37"/>
      <c r="II361" s="37"/>
      <c r="IJ361" s="37"/>
      <c r="IK361" s="37"/>
      <c r="IL361" s="37"/>
      <c r="IM361" s="37"/>
      <c r="IN361" s="37"/>
      <c r="IO361" s="37"/>
      <c r="IP361" s="37"/>
      <c r="IQ361" s="37"/>
      <c r="IR361" s="37"/>
      <c r="IS361" s="37"/>
      <c r="IT361" s="37"/>
      <c r="IU361" s="37"/>
      <c r="IV361" s="37"/>
    </row>
    <row r="362" spans="1:256" s="178" customFormat="1">
      <c r="A362" s="179"/>
      <c r="E362" s="180"/>
      <c r="F362" s="180"/>
      <c r="G362" s="181"/>
      <c r="H362" s="182"/>
      <c r="I362" s="1"/>
      <c r="K362" s="95"/>
      <c r="L362" s="95"/>
      <c r="M362" s="182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  <c r="BO362" s="37"/>
      <c r="BP362" s="37"/>
      <c r="BQ362" s="37"/>
      <c r="BR362" s="37"/>
      <c r="BS362" s="37"/>
      <c r="BT362" s="37"/>
      <c r="BU362" s="37"/>
      <c r="BV362" s="37"/>
      <c r="BW362" s="37"/>
      <c r="BX362" s="37"/>
      <c r="BY362" s="37"/>
      <c r="BZ362" s="37"/>
      <c r="CA362" s="37"/>
      <c r="CB362" s="37"/>
      <c r="CC362" s="37"/>
      <c r="CD362" s="37"/>
      <c r="CE362" s="37"/>
      <c r="CF362" s="37"/>
      <c r="CG362" s="37"/>
      <c r="CH362" s="37"/>
      <c r="CI362" s="37"/>
      <c r="CJ362" s="37"/>
      <c r="CK362" s="37"/>
      <c r="CL362" s="37"/>
      <c r="CM362" s="37"/>
      <c r="CN362" s="37"/>
      <c r="CO362" s="37"/>
      <c r="CP362" s="37"/>
      <c r="CQ362" s="37"/>
      <c r="CR362" s="37"/>
      <c r="CS362" s="37"/>
      <c r="CT362" s="37"/>
      <c r="CU362" s="37"/>
      <c r="CV362" s="37"/>
      <c r="CW362" s="37"/>
      <c r="CX362" s="37"/>
      <c r="CY362" s="37"/>
      <c r="CZ362" s="37"/>
      <c r="DA362" s="37"/>
      <c r="DB362" s="37"/>
      <c r="DC362" s="37"/>
      <c r="DD362" s="37"/>
      <c r="DE362" s="37"/>
      <c r="DF362" s="37"/>
      <c r="DG362" s="37"/>
      <c r="DH362" s="37"/>
      <c r="DI362" s="37"/>
      <c r="DJ362" s="37"/>
      <c r="DK362" s="37"/>
      <c r="DL362" s="37"/>
      <c r="DM362" s="37"/>
      <c r="DN362" s="37"/>
      <c r="DO362" s="37"/>
      <c r="DP362" s="37"/>
      <c r="DQ362" s="37"/>
      <c r="DR362" s="37"/>
      <c r="DS362" s="37"/>
      <c r="DT362" s="37"/>
      <c r="DU362" s="37"/>
      <c r="DV362" s="37"/>
      <c r="DW362" s="37"/>
      <c r="DX362" s="37"/>
      <c r="DY362" s="37"/>
      <c r="DZ362" s="37"/>
      <c r="EA362" s="37"/>
      <c r="EB362" s="37"/>
      <c r="EC362" s="37"/>
      <c r="ED362" s="37"/>
      <c r="EE362" s="37"/>
      <c r="EF362" s="37"/>
      <c r="EG362" s="37"/>
      <c r="EH362" s="37"/>
      <c r="EI362" s="37"/>
      <c r="EJ362" s="37"/>
      <c r="EK362" s="37"/>
      <c r="EL362" s="37"/>
      <c r="EM362" s="37"/>
      <c r="EN362" s="37"/>
      <c r="EO362" s="37"/>
      <c r="EP362" s="37"/>
      <c r="EQ362" s="37"/>
      <c r="ER362" s="37"/>
      <c r="ES362" s="37"/>
      <c r="ET362" s="37"/>
      <c r="EU362" s="37"/>
      <c r="EV362" s="37"/>
      <c r="EW362" s="37"/>
      <c r="EX362" s="37"/>
      <c r="EY362" s="37"/>
      <c r="EZ362" s="37"/>
      <c r="FA362" s="37"/>
      <c r="FB362" s="37"/>
      <c r="FC362" s="37"/>
      <c r="FD362" s="37"/>
      <c r="FE362" s="37"/>
      <c r="FF362" s="37"/>
      <c r="FG362" s="37"/>
      <c r="FH362" s="37"/>
      <c r="FI362" s="37"/>
      <c r="FJ362" s="37"/>
      <c r="FK362" s="37"/>
      <c r="FL362" s="37"/>
      <c r="FM362" s="37"/>
      <c r="FN362" s="37"/>
      <c r="FO362" s="37"/>
      <c r="FP362" s="37"/>
      <c r="FQ362" s="37"/>
      <c r="FR362" s="37"/>
      <c r="FS362" s="37"/>
      <c r="FT362" s="37"/>
      <c r="FU362" s="37"/>
      <c r="FV362" s="37"/>
      <c r="FW362" s="37"/>
      <c r="FX362" s="37"/>
      <c r="FY362" s="37"/>
      <c r="FZ362" s="37"/>
      <c r="GA362" s="37"/>
      <c r="GB362" s="37"/>
      <c r="GC362" s="37"/>
      <c r="GD362" s="37"/>
      <c r="GE362" s="37"/>
      <c r="GF362" s="37"/>
      <c r="GG362" s="37"/>
      <c r="GH362" s="37"/>
      <c r="GI362" s="37"/>
      <c r="GJ362" s="37"/>
      <c r="GK362" s="37"/>
      <c r="GL362" s="37"/>
      <c r="GM362" s="37"/>
      <c r="GN362" s="37"/>
      <c r="GO362" s="37"/>
      <c r="GP362" s="37"/>
      <c r="GQ362" s="37"/>
      <c r="GR362" s="37"/>
      <c r="GS362" s="37"/>
      <c r="GT362" s="37"/>
      <c r="GU362" s="37"/>
      <c r="GV362" s="37"/>
      <c r="GW362" s="37"/>
      <c r="GX362" s="37"/>
      <c r="GY362" s="37"/>
      <c r="GZ362" s="37"/>
      <c r="HA362" s="37"/>
      <c r="HB362" s="37"/>
      <c r="HC362" s="37"/>
      <c r="HD362" s="37"/>
      <c r="HE362" s="37"/>
      <c r="HF362" s="37"/>
      <c r="HG362" s="37"/>
      <c r="HH362" s="37"/>
      <c r="HI362" s="37"/>
      <c r="HJ362" s="37"/>
      <c r="HK362" s="37"/>
      <c r="HL362" s="37"/>
      <c r="HM362" s="37"/>
      <c r="HN362" s="37"/>
      <c r="HO362" s="37"/>
      <c r="HP362" s="37"/>
      <c r="HQ362" s="37"/>
      <c r="HR362" s="37"/>
      <c r="HS362" s="37"/>
      <c r="HT362" s="37"/>
      <c r="HU362" s="37"/>
      <c r="HV362" s="37"/>
      <c r="HW362" s="37"/>
      <c r="HX362" s="37"/>
      <c r="HY362" s="37"/>
      <c r="HZ362" s="37"/>
      <c r="IA362" s="37"/>
      <c r="IB362" s="37"/>
      <c r="IC362" s="37"/>
      <c r="ID362" s="37"/>
      <c r="IE362" s="37"/>
      <c r="IF362" s="37"/>
      <c r="IG362" s="37"/>
      <c r="IH362" s="37"/>
      <c r="II362" s="37"/>
      <c r="IJ362" s="37"/>
      <c r="IK362" s="37"/>
      <c r="IL362" s="37"/>
      <c r="IM362" s="37"/>
      <c r="IN362" s="37"/>
      <c r="IO362" s="37"/>
      <c r="IP362" s="37"/>
      <c r="IQ362" s="37"/>
      <c r="IR362" s="37"/>
      <c r="IS362" s="37"/>
      <c r="IT362" s="37"/>
      <c r="IU362" s="37"/>
      <c r="IV362" s="37"/>
    </row>
    <row r="363" spans="1:256" s="37" customFormat="1">
      <c r="A363" s="179"/>
      <c r="B363" s="178"/>
      <c r="C363" s="178"/>
      <c r="D363" s="178"/>
      <c r="E363" s="180"/>
      <c r="F363" s="180"/>
      <c r="G363" s="181"/>
      <c r="H363" s="182"/>
      <c r="I363" s="1"/>
      <c r="J363" s="178"/>
      <c r="K363" s="95"/>
      <c r="L363" s="95"/>
      <c r="M363" s="181"/>
      <c r="N363" s="178"/>
      <c r="O363" s="178"/>
      <c r="P363" s="178"/>
      <c r="Q363" s="178"/>
      <c r="R363" s="178"/>
      <c r="S363" s="178"/>
      <c r="T363" s="178"/>
      <c r="U363" s="178"/>
      <c r="V363" s="178"/>
      <c r="W363" s="178"/>
      <c r="X363" s="178"/>
      <c r="Y363" s="178"/>
      <c r="Z363" s="178"/>
      <c r="AA363" s="178"/>
      <c r="AB363" s="178"/>
      <c r="AC363" s="178"/>
      <c r="AD363" s="178"/>
      <c r="AE363" s="178"/>
      <c r="AF363" s="178"/>
      <c r="AG363" s="178"/>
      <c r="AH363" s="178"/>
      <c r="AI363" s="178"/>
      <c r="AJ363" s="178"/>
      <c r="AK363" s="178"/>
      <c r="AL363" s="178"/>
      <c r="AM363" s="178"/>
      <c r="AN363" s="178"/>
      <c r="AO363" s="178"/>
      <c r="AP363" s="178"/>
      <c r="AQ363" s="178"/>
      <c r="AR363" s="178"/>
      <c r="AS363" s="178"/>
      <c r="AT363" s="178"/>
      <c r="AU363" s="178"/>
      <c r="AV363" s="178"/>
      <c r="AW363" s="178"/>
      <c r="AX363" s="178"/>
      <c r="AY363" s="178"/>
      <c r="AZ363" s="178"/>
      <c r="BA363" s="178"/>
      <c r="BB363" s="178"/>
      <c r="BC363" s="178"/>
      <c r="BD363" s="178"/>
      <c r="BE363" s="178"/>
      <c r="BF363" s="178"/>
      <c r="BG363" s="178"/>
      <c r="BH363" s="178"/>
      <c r="BI363" s="178"/>
      <c r="BJ363" s="178"/>
      <c r="BK363" s="178"/>
      <c r="BL363" s="178"/>
      <c r="BM363" s="178"/>
      <c r="BN363" s="178"/>
      <c r="BO363" s="178"/>
      <c r="BP363" s="178"/>
      <c r="BQ363" s="178"/>
      <c r="BR363" s="178"/>
      <c r="BS363" s="178"/>
      <c r="BT363" s="178"/>
      <c r="BU363" s="178"/>
      <c r="BV363" s="178"/>
      <c r="BW363" s="178"/>
      <c r="BX363" s="178"/>
      <c r="BY363" s="178"/>
      <c r="BZ363" s="178"/>
      <c r="CA363" s="178"/>
      <c r="CB363" s="178"/>
      <c r="CC363" s="178"/>
      <c r="CD363" s="178"/>
      <c r="CE363" s="178"/>
      <c r="CF363" s="178"/>
      <c r="CG363" s="178"/>
      <c r="CH363" s="178"/>
      <c r="CI363" s="178"/>
      <c r="CJ363" s="178"/>
      <c r="CK363" s="178"/>
      <c r="CL363" s="178"/>
      <c r="CM363" s="178"/>
      <c r="CN363" s="178"/>
      <c r="CO363" s="178"/>
      <c r="CP363" s="178"/>
      <c r="CQ363" s="178"/>
      <c r="CR363" s="178"/>
      <c r="CS363" s="178"/>
      <c r="CT363" s="178"/>
      <c r="CU363" s="178"/>
      <c r="CV363" s="178"/>
      <c r="CW363" s="178"/>
      <c r="CX363" s="178"/>
      <c r="CY363" s="178"/>
      <c r="CZ363" s="178"/>
      <c r="DA363" s="178"/>
      <c r="DB363" s="178"/>
      <c r="DC363" s="178"/>
      <c r="DD363" s="178"/>
      <c r="DE363" s="178"/>
      <c r="DF363" s="178"/>
      <c r="DG363" s="178"/>
      <c r="DH363" s="178"/>
      <c r="DI363" s="178"/>
      <c r="DJ363" s="178"/>
      <c r="DK363" s="178"/>
      <c r="DL363" s="178"/>
      <c r="DM363" s="178"/>
      <c r="DN363" s="178"/>
      <c r="DO363" s="178"/>
      <c r="DP363" s="178"/>
      <c r="DQ363" s="178"/>
      <c r="DR363" s="178"/>
      <c r="DS363" s="178"/>
      <c r="DT363" s="178"/>
      <c r="DU363" s="178"/>
      <c r="DV363" s="178"/>
      <c r="DW363" s="178"/>
      <c r="DX363" s="178"/>
      <c r="DY363" s="178"/>
      <c r="DZ363" s="178"/>
      <c r="EA363" s="178"/>
      <c r="EB363" s="178"/>
      <c r="EC363" s="178"/>
      <c r="ED363" s="178"/>
      <c r="EE363" s="178"/>
      <c r="EF363" s="178"/>
      <c r="EG363" s="178"/>
      <c r="EH363" s="178"/>
      <c r="EI363" s="178"/>
      <c r="EJ363" s="178"/>
      <c r="EK363" s="178"/>
      <c r="EL363" s="178"/>
      <c r="EM363" s="178"/>
      <c r="EN363" s="178"/>
      <c r="EO363" s="178"/>
      <c r="EP363" s="178"/>
      <c r="EQ363" s="178"/>
      <c r="ER363" s="178"/>
      <c r="ES363" s="178"/>
      <c r="ET363" s="178"/>
      <c r="EU363" s="178"/>
      <c r="EV363" s="178"/>
      <c r="EW363" s="178"/>
      <c r="EX363" s="178"/>
      <c r="EY363" s="178"/>
      <c r="EZ363" s="178"/>
      <c r="FA363" s="178"/>
      <c r="FB363" s="178"/>
      <c r="FC363" s="178"/>
      <c r="FD363" s="178"/>
      <c r="FE363" s="178"/>
      <c r="FF363" s="178"/>
      <c r="FG363" s="178"/>
      <c r="FH363" s="178"/>
      <c r="FI363" s="178"/>
      <c r="FJ363" s="178"/>
      <c r="FK363" s="178"/>
      <c r="FL363" s="178"/>
      <c r="FM363" s="178"/>
      <c r="FN363" s="178"/>
      <c r="FO363" s="178"/>
      <c r="FP363" s="178"/>
      <c r="FQ363" s="178"/>
      <c r="FR363" s="178"/>
      <c r="FS363" s="178"/>
      <c r="FT363" s="178"/>
      <c r="FU363" s="178"/>
      <c r="FV363" s="178"/>
      <c r="FW363" s="178"/>
      <c r="FX363" s="178"/>
      <c r="FY363" s="178"/>
      <c r="FZ363" s="178"/>
      <c r="GA363" s="178"/>
      <c r="GB363" s="178"/>
      <c r="GC363" s="178"/>
      <c r="GD363" s="178"/>
      <c r="GE363" s="178"/>
      <c r="GF363" s="178"/>
      <c r="GG363" s="178"/>
      <c r="GH363" s="178"/>
      <c r="GI363" s="178"/>
      <c r="GJ363" s="178"/>
      <c r="GK363" s="178"/>
      <c r="GL363" s="178"/>
      <c r="GM363" s="178"/>
      <c r="GN363" s="178"/>
      <c r="GO363" s="178"/>
      <c r="GP363" s="178"/>
      <c r="GQ363" s="178"/>
      <c r="GR363" s="178"/>
      <c r="GS363" s="178"/>
      <c r="GT363" s="178"/>
      <c r="GU363" s="178"/>
      <c r="GV363" s="178"/>
      <c r="GW363" s="178"/>
      <c r="GX363" s="178"/>
      <c r="GY363" s="178"/>
      <c r="GZ363" s="178"/>
      <c r="HA363" s="178"/>
      <c r="HB363" s="178"/>
      <c r="HC363" s="178"/>
      <c r="HD363" s="178"/>
      <c r="HE363" s="178"/>
      <c r="HF363" s="178"/>
      <c r="HG363" s="178"/>
      <c r="HH363" s="178"/>
      <c r="HI363" s="178"/>
      <c r="HJ363" s="178"/>
      <c r="HK363" s="178"/>
      <c r="HL363" s="178"/>
      <c r="HM363" s="178"/>
      <c r="HN363" s="178"/>
      <c r="HO363" s="178"/>
      <c r="HP363" s="178"/>
      <c r="HQ363" s="178"/>
      <c r="HR363" s="178"/>
      <c r="HS363" s="178"/>
      <c r="HT363" s="178"/>
      <c r="HU363" s="178"/>
      <c r="HV363" s="178"/>
      <c r="HW363" s="178"/>
      <c r="HX363" s="178"/>
      <c r="HY363" s="178"/>
      <c r="HZ363" s="178"/>
      <c r="IA363" s="178"/>
      <c r="IB363" s="178"/>
      <c r="IC363" s="178"/>
      <c r="ID363" s="178"/>
      <c r="IE363" s="178"/>
      <c r="IF363" s="178"/>
      <c r="IG363" s="178"/>
      <c r="IH363" s="178"/>
      <c r="II363" s="178"/>
      <c r="IJ363" s="178"/>
      <c r="IK363" s="178"/>
      <c r="IL363" s="178"/>
      <c r="IM363" s="178"/>
      <c r="IN363" s="178"/>
      <c r="IO363" s="178"/>
      <c r="IP363" s="178"/>
      <c r="IQ363" s="178"/>
      <c r="IR363" s="178"/>
      <c r="IS363" s="178"/>
      <c r="IT363" s="178"/>
      <c r="IU363" s="178"/>
      <c r="IV363" s="178"/>
    </row>
    <row r="364" spans="1:256" s="178" customFormat="1">
      <c r="A364" s="179"/>
      <c r="E364" s="180"/>
      <c r="F364" s="180"/>
      <c r="G364" s="181"/>
      <c r="I364" s="1"/>
      <c r="K364" s="95"/>
      <c r="L364" s="95"/>
      <c r="M364" s="185"/>
    </row>
    <row r="365" spans="1:256" s="37" customFormat="1">
      <c r="A365" s="179"/>
      <c r="B365" s="178"/>
      <c r="C365" s="186"/>
      <c r="D365" s="188"/>
      <c r="E365" s="180"/>
      <c r="F365" s="180"/>
      <c r="G365" s="95"/>
      <c r="H365" s="95"/>
      <c r="I365" s="104"/>
      <c r="J365" s="95"/>
      <c r="K365" s="95"/>
      <c r="L365" s="95"/>
      <c r="M365" s="95"/>
      <c r="N365" s="178"/>
      <c r="O365" s="178"/>
      <c r="P365" s="178"/>
      <c r="Q365" s="178"/>
      <c r="R365" s="178"/>
      <c r="S365" s="178"/>
      <c r="T365" s="178"/>
      <c r="U365" s="178"/>
      <c r="V365" s="178"/>
      <c r="W365" s="178"/>
      <c r="X365" s="178"/>
      <c r="Y365" s="178"/>
      <c r="Z365" s="178"/>
      <c r="AA365" s="178"/>
      <c r="AB365" s="178"/>
      <c r="AC365" s="178"/>
      <c r="AD365" s="178"/>
      <c r="AE365" s="178"/>
      <c r="AF365" s="178"/>
      <c r="AG365" s="178"/>
      <c r="AH365" s="178"/>
      <c r="AI365" s="178"/>
      <c r="AJ365" s="178"/>
      <c r="AK365" s="178"/>
      <c r="AL365" s="178"/>
      <c r="AM365" s="178"/>
      <c r="AN365" s="178"/>
      <c r="AO365" s="178"/>
      <c r="AP365" s="178"/>
      <c r="AQ365" s="178"/>
      <c r="AR365" s="178"/>
      <c r="AS365" s="178"/>
      <c r="AT365" s="178"/>
      <c r="AU365" s="178"/>
      <c r="AV365" s="178"/>
      <c r="AW365" s="178"/>
      <c r="AX365" s="178"/>
      <c r="AY365" s="178"/>
      <c r="AZ365" s="178"/>
      <c r="BA365" s="178"/>
      <c r="BB365" s="178"/>
      <c r="BC365" s="178"/>
      <c r="BD365" s="178"/>
      <c r="BE365" s="178"/>
      <c r="BF365" s="178"/>
      <c r="BG365" s="178"/>
      <c r="BH365" s="178"/>
      <c r="BI365" s="178"/>
      <c r="BJ365" s="178"/>
      <c r="BK365" s="178"/>
      <c r="BL365" s="178"/>
      <c r="BM365" s="178"/>
      <c r="BN365" s="178"/>
      <c r="BO365" s="178"/>
      <c r="BP365" s="178"/>
      <c r="BQ365" s="178"/>
      <c r="BR365" s="178"/>
      <c r="BS365" s="178"/>
      <c r="BT365" s="178"/>
      <c r="BU365" s="178"/>
      <c r="BV365" s="178"/>
      <c r="BW365" s="178"/>
      <c r="BX365" s="178"/>
      <c r="BY365" s="178"/>
      <c r="BZ365" s="178"/>
      <c r="CA365" s="178"/>
      <c r="CB365" s="178"/>
      <c r="CC365" s="178"/>
      <c r="CD365" s="178"/>
      <c r="CE365" s="178"/>
      <c r="CF365" s="178"/>
      <c r="CG365" s="178"/>
      <c r="CH365" s="178"/>
      <c r="CI365" s="178"/>
      <c r="CJ365" s="178"/>
      <c r="CK365" s="178"/>
      <c r="CL365" s="178"/>
      <c r="CM365" s="178"/>
      <c r="CN365" s="178"/>
      <c r="CO365" s="178"/>
      <c r="CP365" s="178"/>
      <c r="CQ365" s="178"/>
      <c r="CR365" s="178"/>
      <c r="CS365" s="178"/>
      <c r="CT365" s="178"/>
      <c r="CU365" s="178"/>
      <c r="CV365" s="178"/>
      <c r="CW365" s="178"/>
      <c r="CX365" s="178"/>
      <c r="CY365" s="178"/>
      <c r="CZ365" s="178"/>
      <c r="DA365" s="178"/>
      <c r="DB365" s="178"/>
      <c r="DC365" s="178"/>
      <c r="DD365" s="178"/>
      <c r="DE365" s="178"/>
      <c r="DF365" s="178"/>
      <c r="DG365" s="178"/>
      <c r="DH365" s="178"/>
      <c r="DI365" s="178"/>
      <c r="DJ365" s="178"/>
      <c r="DK365" s="178"/>
      <c r="DL365" s="178"/>
      <c r="DM365" s="178"/>
      <c r="DN365" s="178"/>
      <c r="DO365" s="178"/>
      <c r="DP365" s="178"/>
      <c r="DQ365" s="178"/>
      <c r="DR365" s="178"/>
      <c r="DS365" s="178"/>
      <c r="DT365" s="178"/>
      <c r="DU365" s="178"/>
      <c r="DV365" s="178"/>
      <c r="DW365" s="178"/>
      <c r="DX365" s="178"/>
      <c r="DY365" s="178"/>
      <c r="DZ365" s="178"/>
      <c r="EA365" s="178"/>
      <c r="EB365" s="178"/>
      <c r="EC365" s="178"/>
      <c r="ED365" s="178"/>
      <c r="EE365" s="178"/>
      <c r="EF365" s="178"/>
      <c r="EG365" s="178"/>
      <c r="EH365" s="178"/>
      <c r="EI365" s="178"/>
      <c r="EJ365" s="178"/>
      <c r="EK365" s="178"/>
      <c r="EL365" s="178"/>
      <c r="EM365" s="178"/>
      <c r="EN365" s="178"/>
      <c r="EO365" s="178"/>
      <c r="EP365" s="178"/>
      <c r="EQ365" s="178"/>
      <c r="ER365" s="178"/>
      <c r="ES365" s="178"/>
      <c r="ET365" s="178"/>
      <c r="EU365" s="178"/>
      <c r="EV365" s="178"/>
      <c r="EW365" s="178"/>
      <c r="EX365" s="178"/>
      <c r="EY365" s="178"/>
      <c r="EZ365" s="178"/>
      <c r="FA365" s="178"/>
      <c r="FB365" s="178"/>
      <c r="FC365" s="178"/>
      <c r="FD365" s="178"/>
      <c r="FE365" s="178"/>
      <c r="FF365" s="178"/>
      <c r="FG365" s="178"/>
      <c r="FH365" s="178"/>
      <c r="FI365" s="178"/>
      <c r="FJ365" s="178"/>
      <c r="FK365" s="178"/>
      <c r="FL365" s="178"/>
      <c r="FM365" s="178"/>
      <c r="FN365" s="178"/>
      <c r="FO365" s="178"/>
      <c r="FP365" s="178"/>
      <c r="FQ365" s="178"/>
      <c r="FR365" s="178"/>
      <c r="FS365" s="178"/>
      <c r="FT365" s="178"/>
      <c r="FU365" s="178"/>
      <c r="FV365" s="178"/>
      <c r="FW365" s="178"/>
      <c r="FX365" s="178"/>
      <c r="FY365" s="178"/>
      <c r="FZ365" s="178"/>
      <c r="GA365" s="178"/>
      <c r="GB365" s="178"/>
      <c r="GC365" s="178"/>
      <c r="GD365" s="178"/>
      <c r="GE365" s="178"/>
      <c r="GF365" s="178"/>
      <c r="GG365" s="178"/>
      <c r="GH365" s="178"/>
      <c r="GI365" s="178"/>
      <c r="GJ365" s="178"/>
      <c r="GK365" s="178"/>
      <c r="GL365" s="178"/>
      <c r="GM365" s="178"/>
      <c r="GN365" s="178"/>
      <c r="GO365" s="178"/>
      <c r="GP365" s="178"/>
      <c r="GQ365" s="178"/>
      <c r="GR365" s="178"/>
      <c r="GS365" s="178"/>
      <c r="GT365" s="178"/>
      <c r="GU365" s="178"/>
      <c r="GV365" s="178"/>
      <c r="GW365" s="178"/>
      <c r="GX365" s="178"/>
      <c r="GY365" s="178"/>
      <c r="GZ365" s="178"/>
      <c r="HA365" s="178"/>
      <c r="HB365" s="178"/>
      <c r="HC365" s="178"/>
      <c r="HD365" s="178"/>
      <c r="HE365" s="178"/>
      <c r="HF365" s="178"/>
      <c r="HG365" s="178"/>
      <c r="HH365" s="178"/>
      <c r="HI365" s="178"/>
      <c r="HJ365" s="178"/>
      <c r="HK365" s="178"/>
      <c r="HL365" s="178"/>
      <c r="HM365" s="178"/>
      <c r="HN365" s="178"/>
      <c r="HO365" s="178"/>
      <c r="HP365" s="178"/>
      <c r="HQ365" s="178"/>
      <c r="HR365" s="178"/>
      <c r="HS365" s="178"/>
      <c r="HT365" s="178"/>
      <c r="HU365" s="178"/>
      <c r="HV365" s="178"/>
      <c r="HW365" s="178"/>
      <c r="HX365" s="178"/>
      <c r="HY365" s="178"/>
      <c r="HZ365" s="178"/>
      <c r="IA365" s="178"/>
      <c r="IB365" s="178"/>
      <c r="IC365" s="178"/>
      <c r="ID365" s="178"/>
      <c r="IE365" s="178"/>
      <c r="IF365" s="178"/>
      <c r="IG365" s="178"/>
      <c r="IH365" s="178"/>
      <c r="II365" s="178"/>
      <c r="IJ365" s="178"/>
      <c r="IK365" s="178"/>
      <c r="IL365" s="178"/>
      <c r="IM365" s="178"/>
      <c r="IN365" s="178"/>
      <c r="IO365" s="178"/>
      <c r="IP365" s="178"/>
      <c r="IQ365" s="178"/>
      <c r="IR365" s="178"/>
      <c r="IS365" s="178"/>
      <c r="IT365" s="178"/>
      <c r="IU365" s="178"/>
      <c r="IV365" s="178"/>
    </row>
    <row r="366" spans="1:256" s="37" customFormat="1">
      <c r="A366" s="179"/>
      <c r="B366" s="178"/>
      <c r="C366" s="178"/>
      <c r="D366" s="178"/>
      <c r="E366" s="180"/>
      <c r="F366" s="180"/>
      <c r="G366" s="181"/>
      <c r="H366" s="178"/>
      <c r="I366" s="104"/>
      <c r="J366" s="95"/>
      <c r="K366" s="95"/>
      <c r="L366" s="95"/>
      <c r="M366" s="185"/>
      <c r="N366" s="178"/>
      <c r="O366" s="178"/>
      <c r="P366" s="178"/>
      <c r="Q366" s="178"/>
      <c r="R366" s="178"/>
      <c r="S366" s="178"/>
      <c r="T366" s="178"/>
      <c r="U366" s="178"/>
      <c r="V366" s="178"/>
      <c r="W366" s="178"/>
      <c r="X366" s="178"/>
      <c r="Y366" s="178"/>
      <c r="Z366" s="178"/>
      <c r="AA366" s="178"/>
      <c r="AB366" s="178"/>
      <c r="AC366" s="178"/>
      <c r="AD366" s="178"/>
      <c r="AE366" s="178"/>
      <c r="AF366" s="178"/>
      <c r="AG366" s="178"/>
      <c r="AH366" s="178"/>
      <c r="AI366" s="178"/>
      <c r="AJ366" s="178"/>
      <c r="AK366" s="178"/>
      <c r="AL366" s="178"/>
      <c r="AM366" s="178"/>
      <c r="AN366" s="178"/>
      <c r="AO366" s="178"/>
      <c r="AP366" s="178"/>
      <c r="AQ366" s="178"/>
      <c r="AR366" s="178"/>
      <c r="AS366" s="178"/>
      <c r="AT366" s="178"/>
      <c r="AU366" s="178"/>
      <c r="AV366" s="178"/>
      <c r="AW366" s="178"/>
      <c r="AX366" s="178"/>
      <c r="AY366" s="178"/>
      <c r="AZ366" s="178"/>
      <c r="BA366" s="178"/>
      <c r="BB366" s="178"/>
      <c r="BC366" s="178"/>
      <c r="BD366" s="178"/>
      <c r="BE366" s="178"/>
      <c r="BF366" s="178"/>
      <c r="BG366" s="178"/>
      <c r="BH366" s="178"/>
      <c r="BI366" s="178"/>
      <c r="BJ366" s="178"/>
      <c r="BK366" s="178"/>
      <c r="BL366" s="178"/>
      <c r="BM366" s="178"/>
      <c r="BN366" s="178"/>
      <c r="BO366" s="178"/>
      <c r="BP366" s="178"/>
      <c r="BQ366" s="178"/>
      <c r="BR366" s="178"/>
      <c r="BS366" s="178"/>
      <c r="BT366" s="178"/>
      <c r="BU366" s="178"/>
      <c r="BV366" s="178"/>
      <c r="BW366" s="178"/>
      <c r="BX366" s="178"/>
      <c r="BY366" s="178"/>
      <c r="BZ366" s="178"/>
      <c r="CA366" s="178"/>
      <c r="CB366" s="178"/>
      <c r="CC366" s="178"/>
      <c r="CD366" s="178"/>
      <c r="CE366" s="178"/>
      <c r="CF366" s="178"/>
      <c r="CG366" s="178"/>
      <c r="CH366" s="178"/>
      <c r="CI366" s="178"/>
      <c r="CJ366" s="178"/>
      <c r="CK366" s="178"/>
      <c r="CL366" s="178"/>
      <c r="CM366" s="178"/>
      <c r="CN366" s="178"/>
      <c r="CO366" s="178"/>
      <c r="CP366" s="178"/>
      <c r="CQ366" s="178"/>
      <c r="CR366" s="178"/>
      <c r="CS366" s="178"/>
      <c r="CT366" s="178"/>
      <c r="CU366" s="178"/>
      <c r="CV366" s="178"/>
      <c r="CW366" s="178"/>
      <c r="CX366" s="178"/>
      <c r="CY366" s="178"/>
      <c r="CZ366" s="178"/>
      <c r="DA366" s="178"/>
      <c r="DB366" s="178"/>
      <c r="DC366" s="178"/>
      <c r="DD366" s="178"/>
      <c r="DE366" s="178"/>
      <c r="DF366" s="178"/>
      <c r="DG366" s="178"/>
      <c r="DH366" s="178"/>
      <c r="DI366" s="178"/>
      <c r="DJ366" s="178"/>
      <c r="DK366" s="178"/>
      <c r="DL366" s="178"/>
      <c r="DM366" s="178"/>
      <c r="DN366" s="178"/>
      <c r="DO366" s="178"/>
      <c r="DP366" s="178"/>
      <c r="DQ366" s="178"/>
      <c r="DR366" s="178"/>
      <c r="DS366" s="178"/>
      <c r="DT366" s="178"/>
      <c r="DU366" s="178"/>
      <c r="DV366" s="178"/>
      <c r="DW366" s="178"/>
      <c r="DX366" s="178"/>
      <c r="DY366" s="178"/>
      <c r="DZ366" s="178"/>
      <c r="EA366" s="178"/>
      <c r="EB366" s="178"/>
      <c r="EC366" s="178"/>
      <c r="ED366" s="178"/>
      <c r="EE366" s="178"/>
      <c r="EF366" s="178"/>
      <c r="EG366" s="178"/>
      <c r="EH366" s="178"/>
      <c r="EI366" s="178"/>
      <c r="EJ366" s="178"/>
      <c r="EK366" s="178"/>
      <c r="EL366" s="178"/>
      <c r="EM366" s="178"/>
      <c r="EN366" s="178"/>
      <c r="EO366" s="178"/>
      <c r="EP366" s="178"/>
      <c r="EQ366" s="178"/>
      <c r="ER366" s="178"/>
      <c r="ES366" s="178"/>
      <c r="ET366" s="178"/>
      <c r="EU366" s="178"/>
      <c r="EV366" s="178"/>
      <c r="EW366" s="178"/>
      <c r="EX366" s="178"/>
      <c r="EY366" s="178"/>
      <c r="EZ366" s="178"/>
      <c r="FA366" s="178"/>
      <c r="FB366" s="178"/>
      <c r="FC366" s="178"/>
      <c r="FD366" s="178"/>
      <c r="FE366" s="178"/>
      <c r="FF366" s="178"/>
      <c r="FG366" s="178"/>
      <c r="FH366" s="178"/>
      <c r="FI366" s="178"/>
      <c r="FJ366" s="178"/>
      <c r="FK366" s="178"/>
      <c r="FL366" s="178"/>
      <c r="FM366" s="178"/>
      <c r="FN366" s="178"/>
      <c r="FO366" s="178"/>
      <c r="FP366" s="178"/>
      <c r="FQ366" s="178"/>
      <c r="FR366" s="178"/>
      <c r="FS366" s="178"/>
      <c r="FT366" s="178"/>
      <c r="FU366" s="178"/>
      <c r="FV366" s="178"/>
      <c r="FW366" s="178"/>
      <c r="FX366" s="178"/>
      <c r="FY366" s="178"/>
      <c r="FZ366" s="178"/>
      <c r="GA366" s="178"/>
      <c r="GB366" s="178"/>
      <c r="GC366" s="178"/>
      <c r="GD366" s="178"/>
      <c r="GE366" s="178"/>
      <c r="GF366" s="178"/>
      <c r="GG366" s="178"/>
      <c r="GH366" s="178"/>
      <c r="GI366" s="178"/>
      <c r="GJ366" s="178"/>
      <c r="GK366" s="178"/>
      <c r="GL366" s="178"/>
      <c r="GM366" s="178"/>
      <c r="GN366" s="178"/>
      <c r="GO366" s="178"/>
      <c r="GP366" s="178"/>
      <c r="GQ366" s="178"/>
      <c r="GR366" s="178"/>
      <c r="GS366" s="178"/>
      <c r="GT366" s="178"/>
      <c r="GU366" s="178"/>
      <c r="GV366" s="178"/>
      <c r="GW366" s="178"/>
      <c r="GX366" s="178"/>
      <c r="GY366" s="178"/>
      <c r="GZ366" s="178"/>
      <c r="HA366" s="178"/>
      <c r="HB366" s="178"/>
      <c r="HC366" s="178"/>
      <c r="HD366" s="178"/>
      <c r="HE366" s="178"/>
      <c r="HF366" s="178"/>
      <c r="HG366" s="178"/>
      <c r="HH366" s="178"/>
      <c r="HI366" s="178"/>
      <c r="HJ366" s="178"/>
      <c r="HK366" s="178"/>
      <c r="HL366" s="178"/>
      <c r="HM366" s="178"/>
      <c r="HN366" s="178"/>
      <c r="HO366" s="178"/>
      <c r="HP366" s="178"/>
      <c r="HQ366" s="178"/>
      <c r="HR366" s="178"/>
      <c r="HS366" s="178"/>
      <c r="HT366" s="178"/>
      <c r="HU366" s="178"/>
      <c r="HV366" s="178"/>
      <c r="HW366" s="178"/>
      <c r="HX366" s="178"/>
      <c r="HY366" s="178"/>
      <c r="HZ366" s="178"/>
      <c r="IA366" s="178"/>
      <c r="IB366" s="178"/>
      <c r="IC366" s="178"/>
      <c r="ID366" s="178"/>
      <c r="IE366" s="178"/>
      <c r="IF366" s="178"/>
      <c r="IG366" s="178"/>
      <c r="IH366" s="178"/>
      <c r="II366" s="178"/>
      <c r="IJ366" s="178"/>
      <c r="IK366" s="178"/>
      <c r="IL366" s="178"/>
      <c r="IM366" s="178"/>
      <c r="IN366" s="178"/>
      <c r="IO366" s="178"/>
      <c r="IP366" s="178"/>
      <c r="IQ366" s="178"/>
      <c r="IR366" s="178"/>
      <c r="IS366" s="178"/>
      <c r="IT366" s="178"/>
      <c r="IU366" s="178"/>
      <c r="IV366" s="178"/>
    </row>
    <row r="367" spans="1:256" s="37" customFormat="1">
      <c r="A367" s="179"/>
      <c r="B367" s="178"/>
      <c r="C367" s="178"/>
      <c r="D367" s="178"/>
      <c r="E367" s="180"/>
      <c r="F367" s="180"/>
      <c r="G367" s="95"/>
      <c r="H367" s="95"/>
      <c r="I367" s="104"/>
      <c r="J367" s="95"/>
      <c r="K367" s="181"/>
      <c r="L367" s="178"/>
      <c r="M367" s="181"/>
    </row>
    <row r="368" spans="1:256" s="178" customFormat="1">
      <c r="A368" s="179"/>
      <c r="E368" s="180"/>
      <c r="F368" s="180"/>
      <c r="G368" s="181"/>
      <c r="H368" s="182"/>
      <c r="I368" s="1"/>
      <c r="K368" s="95"/>
      <c r="L368" s="95"/>
      <c r="M368" s="182"/>
    </row>
    <row r="369" spans="1:256" s="178" customFormat="1">
      <c r="A369" s="179"/>
      <c r="E369" s="180"/>
      <c r="F369" s="180"/>
      <c r="G369" s="181"/>
      <c r="H369" s="182"/>
      <c r="I369" s="1"/>
      <c r="K369" s="95"/>
      <c r="L369" s="95"/>
      <c r="M369" s="182"/>
    </row>
    <row r="370" spans="1:256" s="178" customFormat="1">
      <c r="A370" s="179"/>
      <c r="E370" s="180"/>
      <c r="F370" s="180"/>
      <c r="G370" s="181"/>
      <c r="H370" s="182"/>
      <c r="I370" s="1"/>
      <c r="K370" s="95"/>
      <c r="L370" s="95"/>
      <c r="M370" s="181"/>
    </row>
    <row r="371" spans="1:256" s="178" customFormat="1">
      <c r="A371" s="179"/>
      <c r="E371" s="180"/>
      <c r="F371" s="180"/>
      <c r="G371" s="181"/>
      <c r="I371" s="1"/>
      <c r="K371" s="95"/>
      <c r="L371" s="95"/>
      <c r="M371" s="185"/>
    </row>
    <row r="372" spans="1:256" s="178" customFormat="1">
      <c r="A372" s="179"/>
      <c r="C372" s="186"/>
      <c r="D372" s="188"/>
      <c r="E372" s="180"/>
      <c r="F372" s="180"/>
      <c r="G372" s="95"/>
      <c r="H372" s="95"/>
      <c r="I372" s="104"/>
      <c r="J372" s="95"/>
      <c r="K372" s="95"/>
      <c r="L372" s="95"/>
      <c r="M372" s="95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  <c r="CM372" s="37"/>
      <c r="CN372" s="37"/>
      <c r="CO372" s="37"/>
      <c r="CP372" s="37"/>
      <c r="CQ372" s="37"/>
      <c r="CR372" s="37"/>
      <c r="CS372" s="37"/>
      <c r="CT372" s="37"/>
      <c r="CU372" s="37"/>
      <c r="CV372" s="37"/>
      <c r="CW372" s="37"/>
      <c r="CX372" s="37"/>
      <c r="CY372" s="37"/>
      <c r="CZ372" s="37"/>
      <c r="DA372" s="37"/>
      <c r="DB372" s="37"/>
      <c r="DC372" s="37"/>
      <c r="DD372" s="37"/>
      <c r="DE372" s="37"/>
      <c r="DF372" s="37"/>
      <c r="DG372" s="37"/>
      <c r="DH372" s="37"/>
      <c r="DI372" s="37"/>
      <c r="DJ372" s="37"/>
      <c r="DK372" s="37"/>
      <c r="DL372" s="37"/>
      <c r="DM372" s="37"/>
      <c r="DN372" s="37"/>
      <c r="DO372" s="37"/>
      <c r="DP372" s="37"/>
      <c r="DQ372" s="37"/>
      <c r="DR372" s="37"/>
      <c r="DS372" s="37"/>
      <c r="DT372" s="37"/>
      <c r="DU372" s="37"/>
      <c r="DV372" s="37"/>
      <c r="DW372" s="37"/>
      <c r="DX372" s="37"/>
      <c r="DY372" s="37"/>
      <c r="DZ372" s="37"/>
      <c r="EA372" s="37"/>
      <c r="EB372" s="37"/>
      <c r="EC372" s="37"/>
      <c r="ED372" s="37"/>
      <c r="EE372" s="37"/>
      <c r="EF372" s="37"/>
      <c r="EG372" s="37"/>
      <c r="EH372" s="37"/>
      <c r="EI372" s="37"/>
      <c r="EJ372" s="37"/>
      <c r="EK372" s="37"/>
      <c r="EL372" s="37"/>
      <c r="EM372" s="37"/>
      <c r="EN372" s="37"/>
      <c r="EO372" s="37"/>
      <c r="EP372" s="37"/>
      <c r="EQ372" s="37"/>
      <c r="ER372" s="37"/>
      <c r="ES372" s="37"/>
      <c r="ET372" s="37"/>
      <c r="EU372" s="37"/>
      <c r="EV372" s="37"/>
      <c r="EW372" s="37"/>
      <c r="EX372" s="37"/>
      <c r="EY372" s="37"/>
      <c r="EZ372" s="37"/>
      <c r="FA372" s="37"/>
      <c r="FB372" s="37"/>
      <c r="FC372" s="37"/>
      <c r="FD372" s="37"/>
      <c r="FE372" s="37"/>
      <c r="FF372" s="37"/>
      <c r="FG372" s="37"/>
      <c r="FH372" s="37"/>
      <c r="FI372" s="37"/>
      <c r="FJ372" s="37"/>
      <c r="FK372" s="37"/>
      <c r="FL372" s="37"/>
      <c r="FM372" s="37"/>
      <c r="FN372" s="37"/>
      <c r="FO372" s="37"/>
      <c r="FP372" s="37"/>
      <c r="FQ372" s="37"/>
      <c r="FR372" s="37"/>
      <c r="FS372" s="37"/>
      <c r="FT372" s="37"/>
      <c r="FU372" s="37"/>
      <c r="FV372" s="37"/>
      <c r="FW372" s="37"/>
      <c r="FX372" s="37"/>
      <c r="FY372" s="37"/>
      <c r="FZ372" s="37"/>
      <c r="GA372" s="37"/>
      <c r="GB372" s="37"/>
      <c r="GC372" s="37"/>
      <c r="GD372" s="37"/>
      <c r="GE372" s="37"/>
      <c r="GF372" s="37"/>
      <c r="GG372" s="37"/>
      <c r="GH372" s="37"/>
      <c r="GI372" s="37"/>
      <c r="GJ372" s="37"/>
      <c r="GK372" s="37"/>
      <c r="GL372" s="37"/>
      <c r="GM372" s="37"/>
      <c r="GN372" s="37"/>
      <c r="GO372" s="37"/>
      <c r="GP372" s="37"/>
      <c r="GQ372" s="37"/>
      <c r="GR372" s="37"/>
      <c r="GS372" s="37"/>
      <c r="GT372" s="37"/>
      <c r="GU372" s="37"/>
      <c r="GV372" s="37"/>
      <c r="GW372" s="37"/>
      <c r="GX372" s="37"/>
      <c r="GY372" s="37"/>
      <c r="GZ372" s="37"/>
      <c r="HA372" s="37"/>
      <c r="HB372" s="37"/>
      <c r="HC372" s="37"/>
      <c r="HD372" s="37"/>
      <c r="HE372" s="37"/>
      <c r="HF372" s="37"/>
      <c r="HG372" s="37"/>
      <c r="HH372" s="37"/>
      <c r="HI372" s="37"/>
      <c r="HJ372" s="37"/>
      <c r="HK372" s="37"/>
      <c r="HL372" s="37"/>
      <c r="HM372" s="37"/>
      <c r="HN372" s="37"/>
      <c r="HO372" s="37"/>
      <c r="HP372" s="37"/>
      <c r="HQ372" s="37"/>
      <c r="HR372" s="37"/>
      <c r="HS372" s="37"/>
      <c r="HT372" s="37"/>
      <c r="HU372" s="37"/>
      <c r="HV372" s="37"/>
      <c r="HW372" s="37"/>
      <c r="HX372" s="37"/>
      <c r="HY372" s="37"/>
      <c r="HZ372" s="37"/>
      <c r="IA372" s="37"/>
      <c r="IB372" s="37"/>
      <c r="IC372" s="37"/>
      <c r="ID372" s="37"/>
      <c r="IE372" s="37"/>
      <c r="IF372" s="37"/>
      <c r="IG372" s="37"/>
      <c r="IH372" s="37"/>
      <c r="II372" s="37"/>
      <c r="IJ372" s="37"/>
      <c r="IK372" s="37"/>
      <c r="IL372" s="37"/>
      <c r="IM372" s="37"/>
      <c r="IN372" s="37"/>
      <c r="IO372" s="37"/>
      <c r="IP372" s="37"/>
      <c r="IQ372" s="37"/>
      <c r="IR372" s="37"/>
      <c r="IS372" s="37"/>
      <c r="IT372" s="37"/>
      <c r="IU372" s="37"/>
      <c r="IV372" s="37"/>
    </row>
    <row r="373" spans="1:256" s="178" customFormat="1" ht="15.75">
      <c r="A373" s="179"/>
      <c r="E373" s="180"/>
      <c r="F373" s="180"/>
      <c r="G373" s="181"/>
      <c r="I373" s="104"/>
      <c r="J373" s="95"/>
      <c r="K373" s="95"/>
      <c r="L373" s="95"/>
      <c r="M373" s="185"/>
    </row>
    <row r="374" spans="1:256" s="178" customFormat="1">
      <c r="A374" s="179"/>
      <c r="E374" s="180"/>
      <c r="F374" s="180"/>
      <c r="G374" s="95"/>
      <c r="H374" s="95"/>
      <c r="I374" s="104"/>
      <c r="J374" s="95"/>
      <c r="K374" s="181"/>
      <c r="M374" s="181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  <c r="CM374" s="37"/>
      <c r="CN374" s="37"/>
      <c r="CO374" s="37"/>
      <c r="CP374" s="37"/>
      <c r="CQ374" s="37"/>
      <c r="CR374" s="37"/>
      <c r="CS374" s="37"/>
      <c r="CT374" s="37"/>
      <c r="CU374" s="37"/>
      <c r="CV374" s="37"/>
      <c r="CW374" s="37"/>
      <c r="CX374" s="37"/>
      <c r="CY374" s="37"/>
      <c r="CZ374" s="37"/>
      <c r="DA374" s="37"/>
      <c r="DB374" s="37"/>
      <c r="DC374" s="37"/>
      <c r="DD374" s="37"/>
      <c r="DE374" s="37"/>
      <c r="DF374" s="37"/>
      <c r="DG374" s="37"/>
      <c r="DH374" s="37"/>
      <c r="DI374" s="37"/>
      <c r="DJ374" s="37"/>
      <c r="DK374" s="37"/>
      <c r="DL374" s="37"/>
      <c r="DM374" s="37"/>
      <c r="DN374" s="37"/>
      <c r="DO374" s="37"/>
      <c r="DP374" s="37"/>
      <c r="DQ374" s="37"/>
      <c r="DR374" s="37"/>
      <c r="DS374" s="37"/>
      <c r="DT374" s="37"/>
      <c r="DU374" s="37"/>
      <c r="DV374" s="37"/>
      <c r="DW374" s="37"/>
      <c r="DX374" s="37"/>
      <c r="DY374" s="37"/>
      <c r="DZ374" s="37"/>
      <c r="EA374" s="37"/>
      <c r="EB374" s="37"/>
      <c r="EC374" s="37"/>
      <c r="ED374" s="37"/>
      <c r="EE374" s="37"/>
      <c r="EF374" s="37"/>
      <c r="EG374" s="37"/>
      <c r="EH374" s="37"/>
      <c r="EI374" s="37"/>
      <c r="EJ374" s="37"/>
      <c r="EK374" s="37"/>
      <c r="EL374" s="37"/>
      <c r="EM374" s="37"/>
      <c r="EN374" s="37"/>
      <c r="EO374" s="37"/>
      <c r="EP374" s="37"/>
      <c r="EQ374" s="37"/>
      <c r="ER374" s="37"/>
      <c r="ES374" s="37"/>
      <c r="ET374" s="37"/>
      <c r="EU374" s="37"/>
      <c r="EV374" s="37"/>
      <c r="EW374" s="37"/>
      <c r="EX374" s="37"/>
      <c r="EY374" s="37"/>
      <c r="EZ374" s="37"/>
      <c r="FA374" s="37"/>
      <c r="FB374" s="37"/>
      <c r="FC374" s="37"/>
      <c r="FD374" s="37"/>
      <c r="FE374" s="37"/>
      <c r="FF374" s="37"/>
      <c r="FG374" s="37"/>
      <c r="FH374" s="37"/>
      <c r="FI374" s="37"/>
      <c r="FJ374" s="37"/>
      <c r="FK374" s="37"/>
      <c r="FL374" s="37"/>
      <c r="FM374" s="37"/>
      <c r="FN374" s="37"/>
      <c r="FO374" s="37"/>
      <c r="FP374" s="37"/>
      <c r="FQ374" s="37"/>
      <c r="FR374" s="37"/>
      <c r="FS374" s="37"/>
      <c r="FT374" s="37"/>
      <c r="FU374" s="37"/>
      <c r="FV374" s="37"/>
      <c r="FW374" s="37"/>
      <c r="FX374" s="37"/>
      <c r="FY374" s="37"/>
      <c r="FZ374" s="37"/>
      <c r="GA374" s="37"/>
      <c r="GB374" s="37"/>
      <c r="GC374" s="37"/>
      <c r="GD374" s="37"/>
      <c r="GE374" s="37"/>
      <c r="GF374" s="37"/>
      <c r="GG374" s="37"/>
      <c r="GH374" s="37"/>
      <c r="GI374" s="37"/>
      <c r="GJ374" s="37"/>
      <c r="GK374" s="37"/>
      <c r="GL374" s="37"/>
      <c r="GM374" s="37"/>
      <c r="GN374" s="37"/>
      <c r="GO374" s="37"/>
      <c r="GP374" s="37"/>
      <c r="GQ374" s="37"/>
      <c r="GR374" s="37"/>
      <c r="GS374" s="37"/>
      <c r="GT374" s="37"/>
      <c r="GU374" s="37"/>
      <c r="GV374" s="37"/>
      <c r="GW374" s="37"/>
      <c r="GX374" s="37"/>
      <c r="GY374" s="37"/>
      <c r="GZ374" s="37"/>
      <c r="HA374" s="37"/>
      <c r="HB374" s="37"/>
      <c r="HC374" s="37"/>
      <c r="HD374" s="37"/>
      <c r="HE374" s="37"/>
      <c r="HF374" s="37"/>
      <c r="HG374" s="37"/>
      <c r="HH374" s="37"/>
      <c r="HI374" s="37"/>
      <c r="HJ374" s="37"/>
      <c r="HK374" s="37"/>
      <c r="HL374" s="37"/>
      <c r="HM374" s="37"/>
      <c r="HN374" s="37"/>
      <c r="HO374" s="37"/>
      <c r="HP374" s="37"/>
      <c r="HQ374" s="37"/>
      <c r="HR374" s="37"/>
      <c r="HS374" s="37"/>
      <c r="HT374" s="37"/>
      <c r="HU374" s="37"/>
      <c r="HV374" s="37"/>
      <c r="HW374" s="37"/>
      <c r="HX374" s="37"/>
      <c r="HY374" s="37"/>
      <c r="HZ374" s="37"/>
      <c r="IA374" s="37"/>
      <c r="IB374" s="37"/>
      <c r="IC374" s="37"/>
      <c r="ID374" s="37"/>
      <c r="IE374" s="37"/>
      <c r="IF374" s="37"/>
      <c r="IG374" s="37"/>
      <c r="IH374" s="37"/>
      <c r="II374" s="37"/>
      <c r="IJ374" s="37"/>
      <c r="IK374" s="37"/>
      <c r="IL374" s="37"/>
      <c r="IM374" s="37"/>
      <c r="IN374" s="37"/>
      <c r="IO374" s="37"/>
      <c r="IP374" s="37"/>
      <c r="IQ374" s="37"/>
      <c r="IR374" s="37"/>
      <c r="IS374" s="37"/>
      <c r="IT374" s="37"/>
      <c r="IU374" s="37"/>
      <c r="IV374" s="37"/>
    </row>
    <row r="375" spans="1:256" s="178" customFormat="1">
      <c r="A375" s="179"/>
      <c r="E375" s="180"/>
      <c r="F375" s="180"/>
      <c r="G375" s="181"/>
      <c r="H375" s="182"/>
      <c r="I375" s="1"/>
      <c r="K375" s="95"/>
      <c r="L375" s="95"/>
      <c r="M375" s="182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  <c r="CM375" s="37"/>
      <c r="CN375" s="37"/>
      <c r="CO375" s="37"/>
      <c r="CP375" s="37"/>
      <c r="CQ375" s="37"/>
      <c r="CR375" s="37"/>
      <c r="CS375" s="37"/>
      <c r="CT375" s="37"/>
      <c r="CU375" s="37"/>
      <c r="CV375" s="37"/>
      <c r="CW375" s="37"/>
      <c r="CX375" s="37"/>
      <c r="CY375" s="37"/>
      <c r="CZ375" s="37"/>
      <c r="DA375" s="37"/>
      <c r="DB375" s="37"/>
      <c r="DC375" s="37"/>
      <c r="DD375" s="37"/>
      <c r="DE375" s="37"/>
      <c r="DF375" s="37"/>
      <c r="DG375" s="37"/>
      <c r="DH375" s="37"/>
      <c r="DI375" s="37"/>
      <c r="DJ375" s="37"/>
      <c r="DK375" s="37"/>
      <c r="DL375" s="37"/>
      <c r="DM375" s="37"/>
      <c r="DN375" s="37"/>
      <c r="DO375" s="37"/>
      <c r="DP375" s="37"/>
      <c r="DQ375" s="37"/>
      <c r="DR375" s="37"/>
      <c r="DS375" s="37"/>
      <c r="DT375" s="37"/>
      <c r="DU375" s="37"/>
      <c r="DV375" s="37"/>
      <c r="DW375" s="37"/>
      <c r="DX375" s="37"/>
      <c r="DY375" s="37"/>
      <c r="DZ375" s="37"/>
      <c r="EA375" s="37"/>
      <c r="EB375" s="37"/>
      <c r="EC375" s="37"/>
      <c r="ED375" s="37"/>
      <c r="EE375" s="37"/>
      <c r="EF375" s="37"/>
      <c r="EG375" s="37"/>
      <c r="EH375" s="37"/>
      <c r="EI375" s="37"/>
      <c r="EJ375" s="37"/>
      <c r="EK375" s="37"/>
      <c r="EL375" s="37"/>
      <c r="EM375" s="37"/>
      <c r="EN375" s="37"/>
      <c r="EO375" s="37"/>
      <c r="EP375" s="37"/>
      <c r="EQ375" s="37"/>
      <c r="ER375" s="37"/>
      <c r="ES375" s="37"/>
      <c r="ET375" s="37"/>
      <c r="EU375" s="37"/>
      <c r="EV375" s="37"/>
      <c r="EW375" s="37"/>
      <c r="EX375" s="37"/>
      <c r="EY375" s="37"/>
      <c r="EZ375" s="37"/>
      <c r="FA375" s="37"/>
      <c r="FB375" s="37"/>
      <c r="FC375" s="37"/>
      <c r="FD375" s="37"/>
      <c r="FE375" s="37"/>
      <c r="FF375" s="37"/>
      <c r="FG375" s="37"/>
      <c r="FH375" s="37"/>
      <c r="FI375" s="37"/>
      <c r="FJ375" s="37"/>
      <c r="FK375" s="37"/>
      <c r="FL375" s="37"/>
      <c r="FM375" s="37"/>
      <c r="FN375" s="37"/>
      <c r="FO375" s="37"/>
      <c r="FP375" s="37"/>
      <c r="FQ375" s="37"/>
      <c r="FR375" s="37"/>
      <c r="FS375" s="37"/>
      <c r="FT375" s="37"/>
      <c r="FU375" s="37"/>
      <c r="FV375" s="37"/>
      <c r="FW375" s="37"/>
      <c r="FX375" s="37"/>
      <c r="FY375" s="37"/>
      <c r="FZ375" s="37"/>
      <c r="GA375" s="37"/>
      <c r="GB375" s="37"/>
      <c r="GC375" s="37"/>
      <c r="GD375" s="37"/>
      <c r="GE375" s="37"/>
      <c r="GF375" s="37"/>
      <c r="GG375" s="37"/>
      <c r="GH375" s="37"/>
      <c r="GI375" s="37"/>
      <c r="GJ375" s="37"/>
      <c r="GK375" s="37"/>
      <c r="GL375" s="37"/>
      <c r="GM375" s="37"/>
      <c r="GN375" s="37"/>
      <c r="GO375" s="37"/>
      <c r="GP375" s="37"/>
      <c r="GQ375" s="37"/>
      <c r="GR375" s="37"/>
      <c r="GS375" s="37"/>
      <c r="GT375" s="37"/>
      <c r="GU375" s="37"/>
      <c r="GV375" s="37"/>
      <c r="GW375" s="37"/>
      <c r="GX375" s="37"/>
      <c r="GY375" s="37"/>
      <c r="GZ375" s="37"/>
      <c r="HA375" s="37"/>
      <c r="HB375" s="37"/>
      <c r="HC375" s="37"/>
      <c r="HD375" s="37"/>
      <c r="HE375" s="37"/>
      <c r="HF375" s="37"/>
      <c r="HG375" s="37"/>
      <c r="HH375" s="37"/>
      <c r="HI375" s="37"/>
      <c r="HJ375" s="37"/>
      <c r="HK375" s="37"/>
      <c r="HL375" s="37"/>
      <c r="HM375" s="37"/>
      <c r="HN375" s="37"/>
      <c r="HO375" s="37"/>
      <c r="HP375" s="37"/>
      <c r="HQ375" s="37"/>
      <c r="HR375" s="37"/>
      <c r="HS375" s="37"/>
      <c r="HT375" s="37"/>
      <c r="HU375" s="37"/>
      <c r="HV375" s="37"/>
      <c r="HW375" s="37"/>
      <c r="HX375" s="37"/>
      <c r="HY375" s="37"/>
      <c r="HZ375" s="37"/>
      <c r="IA375" s="37"/>
      <c r="IB375" s="37"/>
      <c r="IC375" s="37"/>
      <c r="ID375" s="37"/>
      <c r="IE375" s="37"/>
      <c r="IF375" s="37"/>
      <c r="IG375" s="37"/>
      <c r="IH375" s="37"/>
      <c r="II375" s="37"/>
      <c r="IJ375" s="37"/>
      <c r="IK375" s="37"/>
      <c r="IL375" s="37"/>
      <c r="IM375" s="37"/>
      <c r="IN375" s="37"/>
      <c r="IO375" s="37"/>
      <c r="IP375" s="37"/>
      <c r="IQ375" s="37"/>
      <c r="IR375" s="37"/>
      <c r="IS375" s="37"/>
      <c r="IT375" s="37"/>
      <c r="IU375" s="37"/>
      <c r="IV375" s="37"/>
    </row>
    <row r="376" spans="1:256" s="178" customFormat="1">
      <c r="A376" s="179"/>
      <c r="E376" s="180"/>
      <c r="F376" s="180"/>
      <c r="G376" s="181"/>
      <c r="H376" s="182"/>
      <c r="I376" s="1"/>
      <c r="K376" s="95"/>
      <c r="L376" s="95"/>
      <c r="M376" s="182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  <c r="CM376" s="37"/>
      <c r="CN376" s="37"/>
      <c r="CO376" s="37"/>
      <c r="CP376" s="37"/>
      <c r="CQ376" s="37"/>
      <c r="CR376" s="37"/>
      <c r="CS376" s="37"/>
      <c r="CT376" s="37"/>
      <c r="CU376" s="37"/>
      <c r="CV376" s="37"/>
      <c r="CW376" s="37"/>
      <c r="CX376" s="37"/>
      <c r="CY376" s="37"/>
      <c r="CZ376" s="37"/>
      <c r="DA376" s="37"/>
      <c r="DB376" s="37"/>
      <c r="DC376" s="37"/>
      <c r="DD376" s="37"/>
      <c r="DE376" s="37"/>
      <c r="DF376" s="37"/>
      <c r="DG376" s="37"/>
      <c r="DH376" s="37"/>
      <c r="DI376" s="37"/>
      <c r="DJ376" s="37"/>
      <c r="DK376" s="37"/>
      <c r="DL376" s="37"/>
      <c r="DM376" s="37"/>
      <c r="DN376" s="37"/>
      <c r="DO376" s="37"/>
      <c r="DP376" s="37"/>
      <c r="DQ376" s="37"/>
      <c r="DR376" s="37"/>
      <c r="DS376" s="37"/>
      <c r="DT376" s="37"/>
      <c r="DU376" s="37"/>
      <c r="DV376" s="37"/>
      <c r="DW376" s="37"/>
      <c r="DX376" s="37"/>
      <c r="DY376" s="37"/>
      <c r="DZ376" s="37"/>
      <c r="EA376" s="37"/>
      <c r="EB376" s="37"/>
      <c r="EC376" s="37"/>
      <c r="ED376" s="37"/>
      <c r="EE376" s="37"/>
      <c r="EF376" s="37"/>
      <c r="EG376" s="37"/>
      <c r="EH376" s="37"/>
      <c r="EI376" s="37"/>
      <c r="EJ376" s="37"/>
      <c r="EK376" s="37"/>
      <c r="EL376" s="37"/>
      <c r="EM376" s="37"/>
      <c r="EN376" s="37"/>
      <c r="EO376" s="37"/>
      <c r="EP376" s="37"/>
      <c r="EQ376" s="37"/>
      <c r="ER376" s="37"/>
      <c r="ES376" s="37"/>
      <c r="ET376" s="37"/>
      <c r="EU376" s="37"/>
      <c r="EV376" s="37"/>
      <c r="EW376" s="37"/>
      <c r="EX376" s="37"/>
      <c r="EY376" s="37"/>
      <c r="EZ376" s="37"/>
      <c r="FA376" s="37"/>
      <c r="FB376" s="37"/>
      <c r="FC376" s="37"/>
      <c r="FD376" s="37"/>
      <c r="FE376" s="37"/>
      <c r="FF376" s="37"/>
      <c r="FG376" s="37"/>
      <c r="FH376" s="37"/>
      <c r="FI376" s="37"/>
      <c r="FJ376" s="37"/>
      <c r="FK376" s="37"/>
      <c r="FL376" s="37"/>
      <c r="FM376" s="37"/>
      <c r="FN376" s="37"/>
      <c r="FO376" s="37"/>
      <c r="FP376" s="37"/>
      <c r="FQ376" s="37"/>
      <c r="FR376" s="37"/>
      <c r="FS376" s="37"/>
      <c r="FT376" s="37"/>
      <c r="FU376" s="37"/>
      <c r="FV376" s="37"/>
      <c r="FW376" s="37"/>
      <c r="FX376" s="37"/>
      <c r="FY376" s="37"/>
      <c r="FZ376" s="37"/>
      <c r="GA376" s="37"/>
      <c r="GB376" s="37"/>
      <c r="GC376" s="37"/>
      <c r="GD376" s="37"/>
      <c r="GE376" s="37"/>
      <c r="GF376" s="37"/>
      <c r="GG376" s="37"/>
      <c r="GH376" s="37"/>
      <c r="GI376" s="37"/>
      <c r="GJ376" s="37"/>
      <c r="GK376" s="37"/>
      <c r="GL376" s="37"/>
      <c r="GM376" s="37"/>
      <c r="GN376" s="37"/>
      <c r="GO376" s="37"/>
      <c r="GP376" s="37"/>
      <c r="GQ376" s="37"/>
      <c r="GR376" s="37"/>
      <c r="GS376" s="37"/>
      <c r="GT376" s="37"/>
      <c r="GU376" s="37"/>
      <c r="GV376" s="37"/>
      <c r="GW376" s="37"/>
      <c r="GX376" s="37"/>
      <c r="GY376" s="37"/>
      <c r="GZ376" s="37"/>
      <c r="HA376" s="37"/>
      <c r="HB376" s="37"/>
      <c r="HC376" s="37"/>
      <c r="HD376" s="37"/>
      <c r="HE376" s="37"/>
      <c r="HF376" s="37"/>
      <c r="HG376" s="37"/>
      <c r="HH376" s="37"/>
      <c r="HI376" s="37"/>
      <c r="HJ376" s="37"/>
      <c r="HK376" s="37"/>
      <c r="HL376" s="37"/>
      <c r="HM376" s="37"/>
      <c r="HN376" s="37"/>
      <c r="HO376" s="37"/>
      <c r="HP376" s="37"/>
      <c r="HQ376" s="37"/>
      <c r="HR376" s="37"/>
      <c r="HS376" s="37"/>
      <c r="HT376" s="37"/>
      <c r="HU376" s="37"/>
      <c r="HV376" s="37"/>
      <c r="HW376" s="37"/>
      <c r="HX376" s="37"/>
      <c r="HY376" s="37"/>
      <c r="HZ376" s="37"/>
      <c r="IA376" s="37"/>
      <c r="IB376" s="37"/>
      <c r="IC376" s="37"/>
      <c r="ID376" s="37"/>
      <c r="IE376" s="37"/>
      <c r="IF376" s="37"/>
      <c r="IG376" s="37"/>
      <c r="IH376" s="37"/>
      <c r="II376" s="37"/>
      <c r="IJ376" s="37"/>
      <c r="IK376" s="37"/>
      <c r="IL376" s="37"/>
      <c r="IM376" s="37"/>
      <c r="IN376" s="37"/>
      <c r="IO376" s="37"/>
      <c r="IP376" s="37"/>
      <c r="IQ376" s="37"/>
      <c r="IR376" s="37"/>
      <c r="IS376" s="37"/>
      <c r="IT376" s="37"/>
      <c r="IU376" s="37"/>
      <c r="IV376" s="37"/>
    </row>
    <row r="377" spans="1:256" s="178" customFormat="1">
      <c r="A377" s="179"/>
      <c r="E377" s="180"/>
      <c r="F377" s="180"/>
      <c r="G377" s="181"/>
      <c r="H377" s="182"/>
      <c r="I377" s="1"/>
      <c r="K377" s="95"/>
      <c r="L377" s="95"/>
      <c r="M377" s="181"/>
    </row>
    <row r="378" spans="1:256" s="178" customFormat="1">
      <c r="A378" s="179"/>
      <c r="E378" s="180"/>
      <c r="F378" s="180"/>
      <c r="G378" s="181"/>
      <c r="I378" s="1"/>
      <c r="K378" s="95"/>
      <c r="L378" s="95"/>
      <c r="M378" s="185"/>
    </row>
    <row r="379" spans="1:256" s="37" customFormat="1">
      <c r="A379" s="179"/>
      <c r="B379" s="178"/>
      <c r="C379" s="178"/>
      <c r="D379" s="178"/>
      <c r="E379" s="180"/>
      <c r="F379" s="180"/>
      <c r="G379" s="181"/>
      <c r="H379" s="190"/>
      <c r="I379" s="104"/>
      <c r="J379" s="190"/>
      <c r="K379" s="95"/>
      <c r="L379" s="190"/>
      <c r="M379" s="190"/>
      <c r="N379" s="178"/>
      <c r="O379" s="178"/>
      <c r="P379" s="178"/>
      <c r="Q379" s="178"/>
      <c r="R379" s="178"/>
      <c r="S379" s="178"/>
      <c r="T379" s="178"/>
      <c r="U379" s="178"/>
      <c r="V379" s="178"/>
      <c r="W379" s="178"/>
      <c r="X379" s="178"/>
      <c r="Y379" s="178"/>
      <c r="Z379" s="178"/>
      <c r="AA379" s="178"/>
      <c r="AB379" s="178"/>
      <c r="AC379" s="178"/>
      <c r="AD379" s="178"/>
      <c r="AE379" s="178"/>
      <c r="AF379" s="178"/>
      <c r="AG379" s="178"/>
      <c r="AH379" s="178"/>
      <c r="AI379" s="178"/>
      <c r="AJ379" s="178"/>
      <c r="AK379" s="178"/>
      <c r="AL379" s="178"/>
      <c r="AM379" s="178"/>
      <c r="AN379" s="178"/>
      <c r="AO379" s="178"/>
      <c r="AP379" s="178"/>
      <c r="AQ379" s="178"/>
      <c r="AR379" s="178"/>
      <c r="AS379" s="178"/>
      <c r="AT379" s="178"/>
      <c r="AU379" s="178"/>
      <c r="AV379" s="178"/>
      <c r="AW379" s="178"/>
      <c r="AX379" s="178"/>
      <c r="AY379" s="178"/>
      <c r="AZ379" s="178"/>
      <c r="BA379" s="178"/>
      <c r="BB379" s="178"/>
      <c r="BC379" s="178"/>
      <c r="BD379" s="178"/>
      <c r="BE379" s="178"/>
      <c r="BF379" s="178"/>
      <c r="BG379" s="178"/>
      <c r="BH379" s="178"/>
      <c r="BI379" s="178"/>
      <c r="BJ379" s="178"/>
      <c r="BK379" s="178"/>
      <c r="BL379" s="178"/>
      <c r="BM379" s="178"/>
      <c r="BN379" s="178"/>
      <c r="BO379" s="178"/>
      <c r="BP379" s="178"/>
      <c r="BQ379" s="178"/>
      <c r="BR379" s="178"/>
      <c r="BS379" s="178"/>
      <c r="BT379" s="178"/>
      <c r="BU379" s="178"/>
      <c r="BV379" s="178"/>
      <c r="BW379" s="178"/>
      <c r="BX379" s="178"/>
      <c r="BY379" s="178"/>
      <c r="BZ379" s="178"/>
      <c r="CA379" s="178"/>
      <c r="CB379" s="178"/>
      <c r="CC379" s="178"/>
      <c r="CD379" s="178"/>
      <c r="CE379" s="178"/>
      <c r="CF379" s="178"/>
      <c r="CG379" s="178"/>
      <c r="CH379" s="178"/>
      <c r="CI379" s="178"/>
      <c r="CJ379" s="178"/>
      <c r="CK379" s="178"/>
      <c r="CL379" s="178"/>
      <c r="CM379" s="178"/>
      <c r="CN379" s="178"/>
      <c r="CO379" s="178"/>
      <c r="CP379" s="178"/>
      <c r="CQ379" s="178"/>
      <c r="CR379" s="178"/>
      <c r="CS379" s="178"/>
      <c r="CT379" s="178"/>
      <c r="CU379" s="178"/>
      <c r="CV379" s="178"/>
      <c r="CW379" s="178"/>
      <c r="CX379" s="178"/>
      <c r="CY379" s="178"/>
      <c r="CZ379" s="178"/>
      <c r="DA379" s="178"/>
      <c r="DB379" s="178"/>
      <c r="DC379" s="178"/>
      <c r="DD379" s="178"/>
      <c r="DE379" s="178"/>
      <c r="DF379" s="178"/>
      <c r="DG379" s="178"/>
      <c r="DH379" s="178"/>
      <c r="DI379" s="178"/>
      <c r="DJ379" s="178"/>
      <c r="DK379" s="178"/>
      <c r="DL379" s="178"/>
      <c r="DM379" s="178"/>
      <c r="DN379" s="178"/>
      <c r="DO379" s="178"/>
      <c r="DP379" s="178"/>
      <c r="DQ379" s="178"/>
      <c r="DR379" s="178"/>
      <c r="DS379" s="178"/>
      <c r="DT379" s="178"/>
      <c r="DU379" s="178"/>
      <c r="DV379" s="178"/>
      <c r="DW379" s="178"/>
      <c r="DX379" s="178"/>
      <c r="DY379" s="178"/>
      <c r="DZ379" s="178"/>
      <c r="EA379" s="178"/>
      <c r="EB379" s="178"/>
      <c r="EC379" s="178"/>
      <c r="ED379" s="178"/>
      <c r="EE379" s="178"/>
      <c r="EF379" s="178"/>
      <c r="EG379" s="178"/>
      <c r="EH379" s="178"/>
      <c r="EI379" s="178"/>
      <c r="EJ379" s="178"/>
      <c r="EK379" s="178"/>
      <c r="EL379" s="178"/>
      <c r="EM379" s="178"/>
      <c r="EN379" s="178"/>
      <c r="EO379" s="178"/>
      <c r="EP379" s="178"/>
      <c r="EQ379" s="178"/>
      <c r="ER379" s="178"/>
      <c r="ES379" s="178"/>
      <c r="ET379" s="178"/>
      <c r="EU379" s="178"/>
      <c r="EV379" s="178"/>
      <c r="EW379" s="178"/>
      <c r="EX379" s="178"/>
      <c r="EY379" s="178"/>
      <c r="EZ379" s="178"/>
      <c r="FA379" s="178"/>
      <c r="FB379" s="178"/>
      <c r="FC379" s="178"/>
      <c r="FD379" s="178"/>
      <c r="FE379" s="178"/>
      <c r="FF379" s="178"/>
      <c r="FG379" s="178"/>
      <c r="FH379" s="178"/>
      <c r="FI379" s="178"/>
      <c r="FJ379" s="178"/>
      <c r="FK379" s="178"/>
      <c r="FL379" s="178"/>
      <c r="FM379" s="178"/>
      <c r="FN379" s="178"/>
      <c r="FO379" s="178"/>
      <c r="FP379" s="178"/>
      <c r="FQ379" s="178"/>
      <c r="FR379" s="178"/>
      <c r="FS379" s="178"/>
      <c r="FT379" s="178"/>
      <c r="FU379" s="178"/>
      <c r="FV379" s="178"/>
      <c r="FW379" s="178"/>
      <c r="FX379" s="178"/>
      <c r="FY379" s="178"/>
      <c r="FZ379" s="178"/>
      <c r="GA379" s="178"/>
      <c r="GB379" s="178"/>
      <c r="GC379" s="178"/>
      <c r="GD379" s="178"/>
      <c r="GE379" s="178"/>
      <c r="GF379" s="178"/>
      <c r="GG379" s="178"/>
      <c r="GH379" s="178"/>
      <c r="GI379" s="178"/>
      <c r="GJ379" s="178"/>
      <c r="GK379" s="178"/>
      <c r="GL379" s="178"/>
      <c r="GM379" s="178"/>
      <c r="GN379" s="178"/>
      <c r="GO379" s="178"/>
      <c r="GP379" s="178"/>
      <c r="GQ379" s="178"/>
      <c r="GR379" s="178"/>
      <c r="GS379" s="178"/>
      <c r="GT379" s="178"/>
      <c r="GU379" s="178"/>
      <c r="GV379" s="178"/>
      <c r="GW379" s="178"/>
      <c r="GX379" s="178"/>
      <c r="GY379" s="178"/>
      <c r="GZ379" s="178"/>
      <c r="HA379" s="178"/>
      <c r="HB379" s="178"/>
      <c r="HC379" s="178"/>
      <c r="HD379" s="178"/>
      <c r="HE379" s="178"/>
      <c r="HF379" s="178"/>
      <c r="HG379" s="178"/>
      <c r="HH379" s="178"/>
      <c r="HI379" s="178"/>
      <c r="HJ379" s="178"/>
      <c r="HK379" s="178"/>
      <c r="HL379" s="178"/>
      <c r="HM379" s="178"/>
      <c r="HN379" s="178"/>
      <c r="HO379" s="178"/>
      <c r="HP379" s="178"/>
      <c r="HQ379" s="178"/>
      <c r="HR379" s="178"/>
      <c r="HS379" s="178"/>
      <c r="HT379" s="178"/>
      <c r="HU379" s="178"/>
      <c r="HV379" s="178"/>
      <c r="HW379" s="178"/>
      <c r="HX379" s="178"/>
      <c r="HY379" s="178"/>
      <c r="HZ379" s="178"/>
      <c r="IA379" s="178"/>
      <c r="IB379" s="178"/>
      <c r="IC379" s="178"/>
      <c r="ID379" s="178"/>
      <c r="IE379" s="178"/>
      <c r="IF379" s="178"/>
      <c r="IG379" s="178"/>
      <c r="IH379" s="178"/>
      <c r="II379" s="178"/>
      <c r="IJ379" s="178"/>
      <c r="IK379" s="178"/>
      <c r="IL379" s="178"/>
      <c r="IM379" s="178"/>
      <c r="IN379" s="178"/>
      <c r="IO379" s="178"/>
      <c r="IP379" s="178"/>
      <c r="IQ379" s="178"/>
      <c r="IR379" s="178"/>
      <c r="IS379" s="178"/>
      <c r="IT379" s="178"/>
      <c r="IU379" s="178"/>
      <c r="IV379" s="178"/>
    </row>
    <row r="380" spans="1:256" s="37" customFormat="1">
      <c r="A380" s="179"/>
      <c r="B380" s="178"/>
      <c r="C380" s="178"/>
      <c r="D380" s="178"/>
      <c r="E380" s="180"/>
      <c r="F380" s="180"/>
      <c r="G380" s="181"/>
      <c r="H380" s="95"/>
      <c r="I380" s="104"/>
      <c r="J380" s="95"/>
      <c r="K380" s="95"/>
      <c r="L380" s="95"/>
      <c r="M380" s="95"/>
      <c r="N380" s="178"/>
      <c r="O380" s="178"/>
      <c r="P380" s="178"/>
      <c r="Q380" s="178"/>
      <c r="R380" s="178"/>
      <c r="S380" s="178"/>
      <c r="T380" s="178"/>
      <c r="U380" s="178"/>
      <c r="V380" s="178"/>
      <c r="W380" s="178"/>
      <c r="X380" s="178"/>
      <c r="Y380" s="178"/>
      <c r="Z380" s="178"/>
      <c r="AA380" s="178"/>
      <c r="AB380" s="178"/>
      <c r="AC380" s="178"/>
      <c r="AD380" s="178"/>
      <c r="AE380" s="178"/>
      <c r="AF380" s="178"/>
      <c r="AG380" s="178"/>
      <c r="AH380" s="178"/>
      <c r="AI380" s="178"/>
      <c r="AJ380" s="178"/>
      <c r="AK380" s="178"/>
      <c r="AL380" s="178"/>
      <c r="AM380" s="178"/>
      <c r="AN380" s="178"/>
      <c r="AO380" s="178"/>
      <c r="AP380" s="178"/>
      <c r="AQ380" s="178"/>
      <c r="AR380" s="178"/>
      <c r="AS380" s="178"/>
      <c r="AT380" s="178"/>
      <c r="AU380" s="178"/>
      <c r="AV380" s="178"/>
      <c r="AW380" s="178"/>
      <c r="AX380" s="178"/>
      <c r="AY380" s="178"/>
      <c r="AZ380" s="178"/>
      <c r="BA380" s="178"/>
      <c r="BB380" s="178"/>
      <c r="BC380" s="178"/>
      <c r="BD380" s="178"/>
      <c r="BE380" s="178"/>
      <c r="BF380" s="178"/>
      <c r="BG380" s="178"/>
      <c r="BH380" s="178"/>
      <c r="BI380" s="178"/>
      <c r="BJ380" s="178"/>
      <c r="BK380" s="178"/>
      <c r="BL380" s="178"/>
      <c r="BM380" s="178"/>
      <c r="BN380" s="178"/>
      <c r="BO380" s="178"/>
      <c r="BP380" s="178"/>
      <c r="BQ380" s="178"/>
      <c r="BR380" s="178"/>
      <c r="BS380" s="178"/>
      <c r="BT380" s="178"/>
      <c r="BU380" s="178"/>
      <c r="BV380" s="178"/>
      <c r="BW380" s="178"/>
      <c r="BX380" s="178"/>
      <c r="BY380" s="178"/>
      <c r="BZ380" s="178"/>
      <c r="CA380" s="178"/>
      <c r="CB380" s="178"/>
      <c r="CC380" s="178"/>
      <c r="CD380" s="178"/>
      <c r="CE380" s="178"/>
      <c r="CF380" s="178"/>
      <c r="CG380" s="178"/>
      <c r="CH380" s="178"/>
      <c r="CI380" s="178"/>
      <c r="CJ380" s="178"/>
      <c r="CK380" s="178"/>
      <c r="CL380" s="178"/>
      <c r="CM380" s="178"/>
      <c r="CN380" s="178"/>
      <c r="CO380" s="178"/>
      <c r="CP380" s="178"/>
      <c r="CQ380" s="178"/>
      <c r="CR380" s="178"/>
      <c r="CS380" s="178"/>
      <c r="CT380" s="178"/>
      <c r="CU380" s="178"/>
      <c r="CV380" s="178"/>
      <c r="CW380" s="178"/>
      <c r="CX380" s="178"/>
      <c r="CY380" s="178"/>
      <c r="CZ380" s="178"/>
      <c r="DA380" s="178"/>
      <c r="DB380" s="178"/>
      <c r="DC380" s="178"/>
      <c r="DD380" s="178"/>
      <c r="DE380" s="178"/>
      <c r="DF380" s="178"/>
      <c r="DG380" s="178"/>
      <c r="DH380" s="178"/>
      <c r="DI380" s="178"/>
      <c r="DJ380" s="178"/>
      <c r="DK380" s="178"/>
      <c r="DL380" s="178"/>
      <c r="DM380" s="178"/>
      <c r="DN380" s="178"/>
      <c r="DO380" s="178"/>
      <c r="DP380" s="178"/>
      <c r="DQ380" s="178"/>
      <c r="DR380" s="178"/>
      <c r="DS380" s="178"/>
      <c r="DT380" s="178"/>
      <c r="DU380" s="178"/>
      <c r="DV380" s="178"/>
      <c r="DW380" s="178"/>
      <c r="DX380" s="178"/>
      <c r="DY380" s="178"/>
      <c r="DZ380" s="178"/>
      <c r="EA380" s="178"/>
      <c r="EB380" s="178"/>
      <c r="EC380" s="178"/>
      <c r="ED380" s="178"/>
      <c r="EE380" s="178"/>
      <c r="EF380" s="178"/>
      <c r="EG380" s="178"/>
      <c r="EH380" s="178"/>
      <c r="EI380" s="178"/>
      <c r="EJ380" s="178"/>
      <c r="EK380" s="178"/>
      <c r="EL380" s="178"/>
      <c r="EM380" s="178"/>
      <c r="EN380" s="178"/>
      <c r="EO380" s="178"/>
      <c r="EP380" s="178"/>
      <c r="EQ380" s="178"/>
      <c r="ER380" s="178"/>
      <c r="ES380" s="178"/>
      <c r="ET380" s="178"/>
      <c r="EU380" s="178"/>
      <c r="EV380" s="178"/>
      <c r="EW380" s="178"/>
      <c r="EX380" s="178"/>
      <c r="EY380" s="178"/>
      <c r="EZ380" s="178"/>
      <c r="FA380" s="178"/>
      <c r="FB380" s="178"/>
      <c r="FC380" s="178"/>
      <c r="FD380" s="178"/>
      <c r="FE380" s="178"/>
      <c r="FF380" s="178"/>
      <c r="FG380" s="178"/>
      <c r="FH380" s="178"/>
      <c r="FI380" s="178"/>
      <c r="FJ380" s="178"/>
      <c r="FK380" s="178"/>
      <c r="FL380" s="178"/>
      <c r="FM380" s="178"/>
      <c r="FN380" s="178"/>
      <c r="FO380" s="178"/>
      <c r="FP380" s="178"/>
      <c r="FQ380" s="178"/>
      <c r="FR380" s="178"/>
      <c r="FS380" s="178"/>
      <c r="FT380" s="178"/>
      <c r="FU380" s="178"/>
      <c r="FV380" s="178"/>
      <c r="FW380" s="178"/>
      <c r="FX380" s="178"/>
      <c r="FY380" s="178"/>
      <c r="FZ380" s="178"/>
      <c r="GA380" s="178"/>
      <c r="GB380" s="178"/>
      <c r="GC380" s="178"/>
      <c r="GD380" s="178"/>
      <c r="GE380" s="178"/>
      <c r="GF380" s="178"/>
      <c r="GG380" s="178"/>
      <c r="GH380" s="178"/>
      <c r="GI380" s="178"/>
      <c r="GJ380" s="178"/>
      <c r="GK380" s="178"/>
      <c r="GL380" s="178"/>
      <c r="GM380" s="178"/>
      <c r="GN380" s="178"/>
      <c r="GO380" s="178"/>
      <c r="GP380" s="178"/>
      <c r="GQ380" s="178"/>
      <c r="GR380" s="178"/>
      <c r="GS380" s="178"/>
      <c r="GT380" s="178"/>
      <c r="GU380" s="178"/>
      <c r="GV380" s="178"/>
      <c r="GW380" s="178"/>
      <c r="GX380" s="178"/>
      <c r="GY380" s="178"/>
      <c r="GZ380" s="178"/>
      <c r="HA380" s="178"/>
      <c r="HB380" s="178"/>
      <c r="HC380" s="178"/>
      <c r="HD380" s="178"/>
      <c r="HE380" s="178"/>
      <c r="HF380" s="178"/>
      <c r="HG380" s="178"/>
      <c r="HH380" s="178"/>
      <c r="HI380" s="178"/>
      <c r="HJ380" s="178"/>
      <c r="HK380" s="178"/>
      <c r="HL380" s="178"/>
      <c r="HM380" s="178"/>
      <c r="HN380" s="178"/>
      <c r="HO380" s="178"/>
      <c r="HP380" s="178"/>
      <c r="HQ380" s="178"/>
      <c r="HR380" s="178"/>
      <c r="HS380" s="178"/>
      <c r="HT380" s="178"/>
      <c r="HU380" s="178"/>
      <c r="HV380" s="178"/>
      <c r="HW380" s="178"/>
      <c r="HX380" s="178"/>
      <c r="HY380" s="178"/>
      <c r="HZ380" s="178"/>
      <c r="IA380" s="178"/>
      <c r="IB380" s="178"/>
      <c r="IC380" s="178"/>
      <c r="ID380" s="178"/>
      <c r="IE380" s="178"/>
      <c r="IF380" s="178"/>
      <c r="IG380" s="178"/>
      <c r="IH380" s="178"/>
      <c r="II380" s="178"/>
      <c r="IJ380" s="178"/>
      <c r="IK380" s="178"/>
      <c r="IL380" s="178"/>
      <c r="IM380" s="178"/>
      <c r="IN380" s="178"/>
      <c r="IO380" s="178"/>
      <c r="IP380" s="178"/>
      <c r="IQ380" s="178"/>
      <c r="IR380" s="178"/>
      <c r="IS380" s="178"/>
      <c r="IT380" s="178"/>
      <c r="IU380" s="178"/>
      <c r="IV380" s="178"/>
    </row>
    <row r="381" spans="1:256" s="37" customFormat="1">
      <c r="A381" s="179"/>
      <c r="B381" s="178"/>
      <c r="C381" s="178"/>
      <c r="D381" s="178"/>
      <c r="E381" s="180"/>
      <c r="F381" s="180"/>
      <c r="G381" s="181"/>
      <c r="H381" s="95"/>
      <c r="I381" s="104"/>
      <c r="J381" s="95"/>
      <c r="K381" s="95"/>
      <c r="L381" s="95"/>
      <c r="M381" s="95"/>
      <c r="N381" s="178"/>
      <c r="O381" s="178"/>
      <c r="P381" s="178"/>
      <c r="Q381" s="178"/>
      <c r="R381" s="178"/>
      <c r="S381" s="178"/>
      <c r="T381" s="178"/>
      <c r="U381" s="178"/>
      <c r="V381" s="178"/>
      <c r="W381" s="178"/>
      <c r="X381" s="178"/>
      <c r="Y381" s="178"/>
      <c r="Z381" s="178"/>
      <c r="AA381" s="178"/>
      <c r="AB381" s="178"/>
      <c r="AC381" s="178"/>
      <c r="AD381" s="178"/>
      <c r="AE381" s="178"/>
      <c r="AF381" s="178"/>
      <c r="AG381" s="178"/>
      <c r="AH381" s="178"/>
      <c r="AI381" s="178"/>
      <c r="AJ381" s="178"/>
      <c r="AK381" s="178"/>
      <c r="AL381" s="178"/>
      <c r="AM381" s="178"/>
      <c r="AN381" s="178"/>
      <c r="AO381" s="178"/>
      <c r="AP381" s="178"/>
      <c r="AQ381" s="178"/>
      <c r="AR381" s="178"/>
      <c r="AS381" s="178"/>
      <c r="AT381" s="178"/>
      <c r="AU381" s="178"/>
      <c r="AV381" s="178"/>
      <c r="AW381" s="178"/>
      <c r="AX381" s="178"/>
      <c r="AY381" s="178"/>
      <c r="AZ381" s="178"/>
      <c r="BA381" s="178"/>
      <c r="BB381" s="178"/>
      <c r="BC381" s="178"/>
      <c r="BD381" s="178"/>
      <c r="BE381" s="178"/>
      <c r="BF381" s="178"/>
      <c r="BG381" s="178"/>
      <c r="BH381" s="178"/>
      <c r="BI381" s="178"/>
      <c r="BJ381" s="178"/>
      <c r="BK381" s="178"/>
      <c r="BL381" s="178"/>
      <c r="BM381" s="178"/>
      <c r="BN381" s="178"/>
      <c r="BO381" s="178"/>
      <c r="BP381" s="178"/>
      <c r="BQ381" s="178"/>
      <c r="BR381" s="178"/>
      <c r="BS381" s="178"/>
      <c r="BT381" s="178"/>
      <c r="BU381" s="178"/>
      <c r="BV381" s="178"/>
      <c r="BW381" s="178"/>
      <c r="BX381" s="178"/>
      <c r="BY381" s="178"/>
      <c r="BZ381" s="178"/>
      <c r="CA381" s="178"/>
      <c r="CB381" s="178"/>
      <c r="CC381" s="178"/>
      <c r="CD381" s="178"/>
      <c r="CE381" s="178"/>
      <c r="CF381" s="178"/>
      <c r="CG381" s="178"/>
      <c r="CH381" s="178"/>
      <c r="CI381" s="178"/>
      <c r="CJ381" s="178"/>
      <c r="CK381" s="178"/>
      <c r="CL381" s="178"/>
      <c r="CM381" s="178"/>
      <c r="CN381" s="178"/>
      <c r="CO381" s="178"/>
      <c r="CP381" s="178"/>
      <c r="CQ381" s="178"/>
      <c r="CR381" s="178"/>
      <c r="CS381" s="178"/>
      <c r="CT381" s="178"/>
      <c r="CU381" s="178"/>
      <c r="CV381" s="178"/>
      <c r="CW381" s="178"/>
      <c r="CX381" s="178"/>
      <c r="CY381" s="178"/>
      <c r="CZ381" s="178"/>
      <c r="DA381" s="178"/>
      <c r="DB381" s="178"/>
      <c r="DC381" s="178"/>
      <c r="DD381" s="178"/>
      <c r="DE381" s="178"/>
      <c r="DF381" s="178"/>
      <c r="DG381" s="178"/>
      <c r="DH381" s="178"/>
      <c r="DI381" s="178"/>
      <c r="DJ381" s="178"/>
      <c r="DK381" s="178"/>
      <c r="DL381" s="178"/>
      <c r="DM381" s="178"/>
      <c r="DN381" s="178"/>
      <c r="DO381" s="178"/>
      <c r="DP381" s="178"/>
      <c r="DQ381" s="178"/>
      <c r="DR381" s="178"/>
      <c r="DS381" s="178"/>
      <c r="DT381" s="178"/>
      <c r="DU381" s="178"/>
      <c r="DV381" s="178"/>
      <c r="DW381" s="178"/>
      <c r="DX381" s="178"/>
      <c r="DY381" s="178"/>
      <c r="DZ381" s="178"/>
      <c r="EA381" s="178"/>
      <c r="EB381" s="178"/>
      <c r="EC381" s="178"/>
      <c r="ED381" s="178"/>
      <c r="EE381" s="178"/>
      <c r="EF381" s="178"/>
      <c r="EG381" s="178"/>
      <c r="EH381" s="178"/>
      <c r="EI381" s="178"/>
      <c r="EJ381" s="178"/>
      <c r="EK381" s="178"/>
      <c r="EL381" s="178"/>
      <c r="EM381" s="178"/>
      <c r="EN381" s="178"/>
      <c r="EO381" s="178"/>
      <c r="EP381" s="178"/>
      <c r="EQ381" s="178"/>
      <c r="ER381" s="178"/>
      <c r="ES381" s="178"/>
      <c r="ET381" s="178"/>
      <c r="EU381" s="178"/>
      <c r="EV381" s="178"/>
      <c r="EW381" s="178"/>
      <c r="EX381" s="178"/>
      <c r="EY381" s="178"/>
      <c r="EZ381" s="178"/>
      <c r="FA381" s="178"/>
      <c r="FB381" s="178"/>
      <c r="FC381" s="178"/>
      <c r="FD381" s="178"/>
      <c r="FE381" s="178"/>
      <c r="FF381" s="178"/>
      <c r="FG381" s="178"/>
      <c r="FH381" s="178"/>
      <c r="FI381" s="178"/>
      <c r="FJ381" s="178"/>
      <c r="FK381" s="178"/>
      <c r="FL381" s="178"/>
      <c r="FM381" s="178"/>
      <c r="FN381" s="178"/>
      <c r="FO381" s="178"/>
      <c r="FP381" s="178"/>
      <c r="FQ381" s="178"/>
      <c r="FR381" s="178"/>
      <c r="FS381" s="178"/>
      <c r="FT381" s="178"/>
      <c r="FU381" s="178"/>
      <c r="FV381" s="178"/>
      <c r="FW381" s="178"/>
      <c r="FX381" s="178"/>
      <c r="FY381" s="178"/>
      <c r="FZ381" s="178"/>
      <c r="GA381" s="178"/>
      <c r="GB381" s="178"/>
      <c r="GC381" s="178"/>
      <c r="GD381" s="178"/>
      <c r="GE381" s="178"/>
      <c r="GF381" s="178"/>
      <c r="GG381" s="178"/>
      <c r="GH381" s="178"/>
      <c r="GI381" s="178"/>
      <c r="GJ381" s="178"/>
      <c r="GK381" s="178"/>
      <c r="GL381" s="178"/>
      <c r="GM381" s="178"/>
      <c r="GN381" s="178"/>
      <c r="GO381" s="178"/>
      <c r="GP381" s="178"/>
      <c r="GQ381" s="178"/>
      <c r="GR381" s="178"/>
      <c r="GS381" s="178"/>
      <c r="GT381" s="178"/>
      <c r="GU381" s="178"/>
      <c r="GV381" s="178"/>
      <c r="GW381" s="178"/>
      <c r="GX381" s="178"/>
      <c r="GY381" s="178"/>
      <c r="GZ381" s="178"/>
      <c r="HA381" s="178"/>
      <c r="HB381" s="178"/>
      <c r="HC381" s="178"/>
      <c r="HD381" s="178"/>
      <c r="HE381" s="178"/>
      <c r="HF381" s="178"/>
      <c r="HG381" s="178"/>
      <c r="HH381" s="178"/>
      <c r="HI381" s="178"/>
      <c r="HJ381" s="178"/>
      <c r="HK381" s="178"/>
      <c r="HL381" s="178"/>
      <c r="HM381" s="178"/>
      <c r="HN381" s="178"/>
      <c r="HO381" s="178"/>
      <c r="HP381" s="178"/>
      <c r="HQ381" s="178"/>
      <c r="HR381" s="178"/>
      <c r="HS381" s="178"/>
      <c r="HT381" s="178"/>
      <c r="HU381" s="178"/>
      <c r="HV381" s="178"/>
      <c r="HW381" s="178"/>
      <c r="HX381" s="178"/>
      <c r="HY381" s="178"/>
      <c r="HZ381" s="178"/>
      <c r="IA381" s="178"/>
      <c r="IB381" s="178"/>
      <c r="IC381" s="178"/>
      <c r="ID381" s="178"/>
      <c r="IE381" s="178"/>
      <c r="IF381" s="178"/>
      <c r="IG381" s="178"/>
      <c r="IH381" s="178"/>
      <c r="II381" s="178"/>
      <c r="IJ381" s="178"/>
      <c r="IK381" s="178"/>
      <c r="IL381" s="178"/>
      <c r="IM381" s="178"/>
      <c r="IN381" s="178"/>
      <c r="IO381" s="178"/>
      <c r="IP381" s="178"/>
      <c r="IQ381" s="178"/>
      <c r="IR381" s="178"/>
      <c r="IS381" s="178"/>
      <c r="IT381" s="178"/>
      <c r="IU381" s="178"/>
      <c r="IV381" s="178"/>
    </row>
    <row r="382" spans="1:256" s="37" customFormat="1">
      <c r="A382" s="179"/>
      <c r="B382" s="178"/>
      <c r="C382" s="178"/>
      <c r="D382" s="178"/>
      <c r="E382" s="180"/>
      <c r="F382" s="180"/>
      <c r="G382" s="181"/>
      <c r="H382" s="95"/>
      <c r="I382" s="104"/>
      <c r="J382" s="95"/>
      <c r="K382" s="95"/>
      <c r="L382" s="95"/>
      <c r="M382" s="95"/>
      <c r="N382" s="178"/>
      <c r="O382" s="178"/>
      <c r="P382" s="178"/>
      <c r="Q382" s="178"/>
      <c r="R382" s="178"/>
      <c r="S382" s="178"/>
      <c r="T382" s="178"/>
      <c r="U382" s="178"/>
      <c r="V382" s="178"/>
      <c r="W382" s="178"/>
      <c r="X382" s="178"/>
      <c r="Y382" s="178"/>
      <c r="Z382" s="178"/>
      <c r="AA382" s="178"/>
      <c r="AB382" s="178"/>
      <c r="AC382" s="178"/>
      <c r="AD382" s="178"/>
      <c r="AE382" s="178"/>
      <c r="AF382" s="178"/>
      <c r="AG382" s="178"/>
      <c r="AH382" s="178"/>
      <c r="AI382" s="178"/>
      <c r="AJ382" s="178"/>
      <c r="AK382" s="178"/>
      <c r="AL382" s="178"/>
      <c r="AM382" s="178"/>
      <c r="AN382" s="178"/>
      <c r="AO382" s="178"/>
      <c r="AP382" s="178"/>
      <c r="AQ382" s="178"/>
      <c r="AR382" s="178"/>
      <c r="AS382" s="178"/>
      <c r="AT382" s="178"/>
      <c r="AU382" s="178"/>
      <c r="AV382" s="178"/>
      <c r="AW382" s="178"/>
      <c r="AX382" s="178"/>
      <c r="AY382" s="178"/>
      <c r="AZ382" s="178"/>
      <c r="BA382" s="178"/>
      <c r="BB382" s="178"/>
      <c r="BC382" s="178"/>
      <c r="BD382" s="178"/>
      <c r="BE382" s="178"/>
      <c r="BF382" s="178"/>
      <c r="BG382" s="178"/>
      <c r="BH382" s="178"/>
      <c r="BI382" s="178"/>
      <c r="BJ382" s="178"/>
      <c r="BK382" s="178"/>
      <c r="BL382" s="178"/>
      <c r="BM382" s="178"/>
      <c r="BN382" s="178"/>
      <c r="BO382" s="178"/>
      <c r="BP382" s="178"/>
      <c r="BQ382" s="178"/>
      <c r="BR382" s="178"/>
      <c r="BS382" s="178"/>
      <c r="BT382" s="178"/>
      <c r="BU382" s="178"/>
      <c r="BV382" s="178"/>
      <c r="BW382" s="178"/>
      <c r="BX382" s="178"/>
      <c r="BY382" s="178"/>
      <c r="BZ382" s="178"/>
      <c r="CA382" s="178"/>
      <c r="CB382" s="178"/>
      <c r="CC382" s="178"/>
      <c r="CD382" s="178"/>
      <c r="CE382" s="178"/>
      <c r="CF382" s="178"/>
      <c r="CG382" s="178"/>
      <c r="CH382" s="178"/>
      <c r="CI382" s="178"/>
      <c r="CJ382" s="178"/>
      <c r="CK382" s="178"/>
      <c r="CL382" s="178"/>
      <c r="CM382" s="178"/>
      <c r="CN382" s="178"/>
      <c r="CO382" s="178"/>
      <c r="CP382" s="178"/>
      <c r="CQ382" s="178"/>
      <c r="CR382" s="178"/>
      <c r="CS382" s="178"/>
      <c r="CT382" s="178"/>
      <c r="CU382" s="178"/>
      <c r="CV382" s="178"/>
      <c r="CW382" s="178"/>
      <c r="CX382" s="178"/>
      <c r="CY382" s="178"/>
      <c r="CZ382" s="178"/>
      <c r="DA382" s="178"/>
      <c r="DB382" s="178"/>
      <c r="DC382" s="178"/>
      <c r="DD382" s="178"/>
      <c r="DE382" s="178"/>
      <c r="DF382" s="178"/>
      <c r="DG382" s="178"/>
      <c r="DH382" s="178"/>
      <c r="DI382" s="178"/>
      <c r="DJ382" s="178"/>
      <c r="DK382" s="178"/>
      <c r="DL382" s="178"/>
      <c r="DM382" s="178"/>
      <c r="DN382" s="178"/>
      <c r="DO382" s="178"/>
      <c r="DP382" s="178"/>
      <c r="DQ382" s="178"/>
      <c r="DR382" s="178"/>
      <c r="DS382" s="178"/>
      <c r="DT382" s="178"/>
      <c r="DU382" s="178"/>
      <c r="DV382" s="178"/>
      <c r="DW382" s="178"/>
      <c r="DX382" s="178"/>
      <c r="DY382" s="178"/>
      <c r="DZ382" s="178"/>
      <c r="EA382" s="178"/>
      <c r="EB382" s="178"/>
      <c r="EC382" s="178"/>
      <c r="ED382" s="178"/>
      <c r="EE382" s="178"/>
      <c r="EF382" s="178"/>
      <c r="EG382" s="178"/>
      <c r="EH382" s="178"/>
      <c r="EI382" s="178"/>
      <c r="EJ382" s="178"/>
      <c r="EK382" s="178"/>
      <c r="EL382" s="178"/>
      <c r="EM382" s="178"/>
      <c r="EN382" s="178"/>
      <c r="EO382" s="178"/>
      <c r="EP382" s="178"/>
      <c r="EQ382" s="178"/>
      <c r="ER382" s="178"/>
      <c r="ES382" s="178"/>
      <c r="ET382" s="178"/>
      <c r="EU382" s="178"/>
      <c r="EV382" s="178"/>
      <c r="EW382" s="178"/>
      <c r="EX382" s="178"/>
      <c r="EY382" s="178"/>
      <c r="EZ382" s="178"/>
      <c r="FA382" s="178"/>
      <c r="FB382" s="178"/>
      <c r="FC382" s="178"/>
      <c r="FD382" s="178"/>
      <c r="FE382" s="178"/>
      <c r="FF382" s="178"/>
      <c r="FG382" s="178"/>
      <c r="FH382" s="178"/>
      <c r="FI382" s="178"/>
      <c r="FJ382" s="178"/>
      <c r="FK382" s="178"/>
      <c r="FL382" s="178"/>
      <c r="FM382" s="178"/>
      <c r="FN382" s="178"/>
      <c r="FO382" s="178"/>
      <c r="FP382" s="178"/>
      <c r="FQ382" s="178"/>
      <c r="FR382" s="178"/>
      <c r="FS382" s="178"/>
      <c r="FT382" s="178"/>
      <c r="FU382" s="178"/>
      <c r="FV382" s="178"/>
      <c r="FW382" s="178"/>
      <c r="FX382" s="178"/>
      <c r="FY382" s="178"/>
      <c r="FZ382" s="178"/>
      <c r="GA382" s="178"/>
      <c r="GB382" s="178"/>
      <c r="GC382" s="178"/>
      <c r="GD382" s="178"/>
      <c r="GE382" s="178"/>
      <c r="GF382" s="178"/>
      <c r="GG382" s="178"/>
      <c r="GH382" s="178"/>
      <c r="GI382" s="178"/>
      <c r="GJ382" s="178"/>
      <c r="GK382" s="178"/>
      <c r="GL382" s="178"/>
      <c r="GM382" s="178"/>
      <c r="GN382" s="178"/>
      <c r="GO382" s="178"/>
      <c r="GP382" s="178"/>
      <c r="GQ382" s="178"/>
      <c r="GR382" s="178"/>
      <c r="GS382" s="178"/>
      <c r="GT382" s="178"/>
      <c r="GU382" s="178"/>
      <c r="GV382" s="178"/>
      <c r="GW382" s="178"/>
      <c r="GX382" s="178"/>
      <c r="GY382" s="178"/>
      <c r="GZ382" s="178"/>
      <c r="HA382" s="178"/>
      <c r="HB382" s="178"/>
      <c r="HC382" s="178"/>
      <c r="HD382" s="178"/>
      <c r="HE382" s="178"/>
      <c r="HF382" s="178"/>
      <c r="HG382" s="178"/>
      <c r="HH382" s="178"/>
      <c r="HI382" s="178"/>
      <c r="HJ382" s="178"/>
      <c r="HK382" s="178"/>
      <c r="HL382" s="178"/>
      <c r="HM382" s="178"/>
      <c r="HN382" s="178"/>
      <c r="HO382" s="178"/>
      <c r="HP382" s="178"/>
      <c r="HQ382" s="178"/>
      <c r="HR382" s="178"/>
      <c r="HS382" s="178"/>
      <c r="HT382" s="178"/>
      <c r="HU382" s="178"/>
      <c r="HV382" s="178"/>
      <c r="HW382" s="178"/>
      <c r="HX382" s="178"/>
      <c r="HY382" s="178"/>
      <c r="HZ382" s="178"/>
      <c r="IA382" s="178"/>
      <c r="IB382" s="178"/>
      <c r="IC382" s="178"/>
      <c r="ID382" s="178"/>
      <c r="IE382" s="178"/>
      <c r="IF382" s="178"/>
      <c r="IG382" s="178"/>
      <c r="IH382" s="178"/>
      <c r="II382" s="178"/>
      <c r="IJ382" s="178"/>
      <c r="IK382" s="178"/>
      <c r="IL382" s="178"/>
      <c r="IM382" s="178"/>
      <c r="IN382" s="178"/>
      <c r="IO382" s="178"/>
      <c r="IP382" s="178"/>
      <c r="IQ382" s="178"/>
      <c r="IR382" s="178"/>
      <c r="IS382" s="178"/>
      <c r="IT382" s="178"/>
      <c r="IU382" s="178"/>
      <c r="IV382" s="178"/>
    </row>
    <row r="383" spans="1:256" s="37" customFormat="1">
      <c r="A383" s="179"/>
      <c r="B383" s="178"/>
      <c r="C383" s="178"/>
      <c r="D383" s="178"/>
      <c r="E383" s="178"/>
      <c r="F383" s="178"/>
      <c r="G383" s="95"/>
      <c r="H383" s="95"/>
      <c r="I383" s="104"/>
      <c r="J383" s="95"/>
      <c r="K383" s="95"/>
      <c r="L383" s="95"/>
      <c r="M383" s="95"/>
      <c r="N383" s="178"/>
      <c r="O383" s="178"/>
      <c r="P383" s="178"/>
      <c r="Q383" s="178"/>
      <c r="R383" s="178"/>
      <c r="S383" s="178"/>
      <c r="T383" s="178"/>
      <c r="U383" s="178"/>
      <c r="V383" s="178"/>
      <c r="W383" s="178"/>
      <c r="X383" s="178"/>
      <c r="Y383" s="178"/>
      <c r="Z383" s="178"/>
      <c r="AA383" s="178"/>
      <c r="AB383" s="178"/>
      <c r="AC383" s="178"/>
      <c r="AD383" s="178"/>
      <c r="AE383" s="178"/>
      <c r="AF383" s="178"/>
      <c r="AG383" s="178"/>
      <c r="AH383" s="178"/>
      <c r="AI383" s="178"/>
      <c r="AJ383" s="178"/>
      <c r="AK383" s="178"/>
      <c r="AL383" s="178"/>
      <c r="AM383" s="178"/>
      <c r="AN383" s="178"/>
      <c r="AO383" s="178"/>
      <c r="AP383" s="178"/>
      <c r="AQ383" s="178"/>
      <c r="AR383" s="178"/>
      <c r="AS383" s="178"/>
      <c r="AT383" s="178"/>
      <c r="AU383" s="178"/>
      <c r="AV383" s="178"/>
      <c r="AW383" s="178"/>
      <c r="AX383" s="178"/>
      <c r="AY383" s="178"/>
      <c r="AZ383" s="178"/>
      <c r="BA383" s="178"/>
      <c r="BB383" s="178"/>
      <c r="BC383" s="178"/>
      <c r="BD383" s="178"/>
      <c r="BE383" s="178"/>
      <c r="BF383" s="178"/>
      <c r="BG383" s="178"/>
      <c r="BH383" s="178"/>
      <c r="BI383" s="178"/>
      <c r="BJ383" s="178"/>
      <c r="BK383" s="178"/>
      <c r="BL383" s="178"/>
      <c r="BM383" s="178"/>
      <c r="BN383" s="178"/>
      <c r="BO383" s="178"/>
      <c r="BP383" s="178"/>
      <c r="BQ383" s="178"/>
      <c r="BR383" s="178"/>
      <c r="BS383" s="178"/>
      <c r="BT383" s="178"/>
      <c r="BU383" s="178"/>
      <c r="BV383" s="178"/>
      <c r="BW383" s="178"/>
      <c r="BX383" s="178"/>
      <c r="BY383" s="178"/>
      <c r="BZ383" s="178"/>
      <c r="CA383" s="178"/>
      <c r="CB383" s="178"/>
      <c r="CC383" s="178"/>
      <c r="CD383" s="178"/>
      <c r="CE383" s="178"/>
      <c r="CF383" s="178"/>
      <c r="CG383" s="178"/>
      <c r="CH383" s="178"/>
      <c r="CI383" s="178"/>
      <c r="CJ383" s="178"/>
      <c r="CK383" s="178"/>
      <c r="CL383" s="178"/>
      <c r="CM383" s="178"/>
      <c r="CN383" s="178"/>
      <c r="CO383" s="178"/>
      <c r="CP383" s="178"/>
      <c r="CQ383" s="178"/>
      <c r="CR383" s="178"/>
      <c r="CS383" s="178"/>
      <c r="CT383" s="178"/>
      <c r="CU383" s="178"/>
      <c r="CV383" s="178"/>
      <c r="CW383" s="178"/>
      <c r="CX383" s="178"/>
      <c r="CY383" s="178"/>
      <c r="CZ383" s="178"/>
      <c r="DA383" s="178"/>
      <c r="DB383" s="178"/>
      <c r="DC383" s="178"/>
      <c r="DD383" s="178"/>
      <c r="DE383" s="178"/>
      <c r="DF383" s="178"/>
      <c r="DG383" s="178"/>
      <c r="DH383" s="178"/>
      <c r="DI383" s="178"/>
      <c r="DJ383" s="178"/>
      <c r="DK383" s="178"/>
      <c r="DL383" s="178"/>
      <c r="DM383" s="178"/>
      <c r="DN383" s="178"/>
      <c r="DO383" s="178"/>
      <c r="DP383" s="178"/>
      <c r="DQ383" s="178"/>
      <c r="DR383" s="178"/>
      <c r="DS383" s="178"/>
      <c r="DT383" s="178"/>
      <c r="DU383" s="178"/>
      <c r="DV383" s="178"/>
      <c r="DW383" s="178"/>
      <c r="DX383" s="178"/>
      <c r="DY383" s="178"/>
      <c r="DZ383" s="178"/>
      <c r="EA383" s="178"/>
      <c r="EB383" s="178"/>
      <c r="EC383" s="178"/>
      <c r="ED383" s="178"/>
      <c r="EE383" s="178"/>
      <c r="EF383" s="178"/>
      <c r="EG383" s="178"/>
      <c r="EH383" s="178"/>
      <c r="EI383" s="178"/>
      <c r="EJ383" s="178"/>
      <c r="EK383" s="178"/>
      <c r="EL383" s="178"/>
      <c r="EM383" s="178"/>
      <c r="EN383" s="178"/>
      <c r="EO383" s="178"/>
      <c r="EP383" s="178"/>
      <c r="EQ383" s="178"/>
      <c r="ER383" s="178"/>
      <c r="ES383" s="178"/>
      <c r="ET383" s="178"/>
      <c r="EU383" s="178"/>
      <c r="EV383" s="178"/>
      <c r="EW383" s="178"/>
      <c r="EX383" s="178"/>
      <c r="EY383" s="178"/>
      <c r="EZ383" s="178"/>
      <c r="FA383" s="178"/>
      <c r="FB383" s="178"/>
      <c r="FC383" s="178"/>
      <c r="FD383" s="178"/>
      <c r="FE383" s="178"/>
      <c r="FF383" s="178"/>
      <c r="FG383" s="178"/>
      <c r="FH383" s="178"/>
      <c r="FI383" s="178"/>
      <c r="FJ383" s="178"/>
      <c r="FK383" s="178"/>
      <c r="FL383" s="178"/>
      <c r="FM383" s="178"/>
      <c r="FN383" s="178"/>
      <c r="FO383" s="178"/>
      <c r="FP383" s="178"/>
      <c r="FQ383" s="178"/>
      <c r="FR383" s="178"/>
      <c r="FS383" s="178"/>
      <c r="FT383" s="178"/>
      <c r="FU383" s="178"/>
      <c r="FV383" s="178"/>
      <c r="FW383" s="178"/>
      <c r="FX383" s="178"/>
      <c r="FY383" s="178"/>
      <c r="FZ383" s="178"/>
      <c r="GA383" s="178"/>
      <c r="GB383" s="178"/>
      <c r="GC383" s="178"/>
      <c r="GD383" s="178"/>
      <c r="GE383" s="178"/>
      <c r="GF383" s="178"/>
      <c r="GG383" s="178"/>
      <c r="GH383" s="178"/>
      <c r="GI383" s="178"/>
      <c r="GJ383" s="178"/>
      <c r="GK383" s="178"/>
      <c r="GL383" s="178"/>
      <c r="GM383" s="178"/>
      <c r="GN383" s="178"/>
      <c r="GO383" s="178"/>
      <c r="GP383" s="178"/>
      <c r="GQ383" s="178"/>
      <c r="GR383" s="178"/>
      <c r="GS383" s="178"/>
      <c r="GT383" s="178"/>
      <c r="GU383" s="178"/>
      <c r="GV383" s="178"/>
      <c r="GW383" s="178"/>
      <c r="GX383" s="178"/>
      <c r="GY383" s="178"/>
      <c r="GZ383" s="178"/>
      <c r="HA383" s="178"/>
      <c r="HB383" s="178"/>
      <c r="HC383" s="178"/>
      <c r="HD383" s="178"/>
      <c r="HE383" s="178"/>
      <c r="HF383" s="178"/>
      <c r="HG383" s="178"/>
      <c r="HH383" s="178"/>
      <c r="HI383" s="178"/>
      <c r="HJ383" s="178"/>
      <c r="HK383" s="178"/>
      <c r="HL383" s="178"/>
      <c r="HM383" s="178"/>
      <c r="HN383" s="178"/>
      <c r="HO383" s="178"/>
      <c r="HP383" s="178"/>
      <c r="HQ383" s="178"/>
      <c r="HR383" s="178"/>
      <c r="HS383" s="178"/>
      <c r="HT383" s="178"/>
      <c r="HU383" s="178"/>
      <c r="HV383" s="178"/>
      <c r="HW383" s="178"/>
      <c r="HX383" s="178"/>
      <c r="HY383" s="178"/>
      <c r="HZ383" s="178"/>
      <c r="IA383" s="178"/>
      <c r="IB383" s="178"/>
      <c r="IC383" s="178"/>
      <c r="ID383" s="178"/>
      <c r="IE383" s="178"/>
      <c r="IF383" s="178"/>
      <c r="IG383" s="178"/>
      <c r="IH383" s="178"/>
      <c r="II383" s="178"/>
      <c r="IJ383" s="178"/>
      <c r="IK383" s="178"/>
      <c r="IL383" s="178"/>
      <c r="IM383" s="178"/>
      <c r="IN383" s="178"/>
      <c r="IO383" s="178"/>
      <c r="IP383" s="178"/>
      <c r="IQ383" s="178"/>
      <c r="IR383" s="178"/>
      <c r="IS383" s="178"/>
      <c r="IT383" s="178"/>
      <c r="IU383" s="178"/>
      <c r="IV383" s="178"/>
    </row>
    <row r="384" spans="1:256" s="37" customFormat="1">
      <c r="A384" s="179"/>
      <c r="B384" s="178"/>
      <c r="C384" s="178"/>
      <c r="D384" s="178"/>
      <c r="E384" s="180"/>
      <c r="F384" s="180"/>
      <c r="G384" s="181"/>
      <c r="H384" s="178"/>
      <c r="I384" s="104"/>
      <c r="J384" s="95"/>
      <c r="K384" s="95"/>
      <c r="L384" s="95"/>
      <c r="M384" s="185"/>
      <c r="N384" s="178"/>
      <c r="O384" s="178"/>
      <c r="P384" s="178"/>
      <c r="Q384" s="178"/>
      <c r="R384" s="178"/>
      <c r="S384" s="178"/>
      <c r="T384" s="178"/>
      <c r="U384" s="178"/>
      <c r="V384" s="178"/>
      <c r="W384" s="178"/>
      <c r="X384" s="178"/>
      <c r="Y384" s="178"/>
      <c r="Z384" s="178"/>
      <c r="AA384" s="178"/>
      <c r="AB384" s="178"/>
      <c r="AC384" s="178"/>
      <c r="AD384" s="178"/>
      <c r="AE384" s="178"/>
      <c r="AF384" s="178"/>
      <c r="AG384" s="178"/>
      <c r="AH384" s="178"/>
      <c r="AI384" s="178"/>
      <c r="AJ384" s="178"/>
      <c r="AK384" s="178"/>
      <c r="AL384" s="178"/>
      <c r="AM384" s="178"/>
      <c r="AN384" s="178"/>
      <c r="AO384" s="178"/>
      <c r="AP384" s="178"/>
      <c r="AQ384" s="178"/>
      <c r="AR384" s="178"/>
      <c r="AS384" s="178"/>
      <c r="AT384" s="178"/>
      <c r="AU384" s="178"/>
      <c r="AV384" s="178"/>
      <c r="AW384" s="178"/>
      <c r="AX384" s="178"/>
      <c r="AY384" s="178"/>
      <c r="AZ384" s="178"/>
      <c r="BA384" s="178"/>
      <c r="BB384" s="178"/>
      <c r="BC384" s="178"/>
      <c r="BD384" s="178"/>
      <c r="BE384" s="178"/>
      <c r="BF384" s="178"/>
      <c r="BG384" s="178"/>
      <c r="BH384" s="178"/>
      <c r="BI384" s="178"/>
      <c r="BJ384" s="178"/>
      <c r="BK384" s="178"/>
      <c r="BL384" s="178"/>
      <c r="BM384" s="178"/>
      <c r="BN384" s="178"/>
      <c r="BO384" s="178"/>
      <c r="BP384" s="178"/>
      <c r="BQ384" s="178"/>
      <c r="BR384" s="178"/>
      <c r="BS384" s="178"/>
      <c r="BT384" s="178"/>
      <c r="BU384" s="178"/>
      <c r="BV384" s="178"/>
      <c r="BW384" s="178"/>
      <c r="BX384" s="178"/>
      <c r="BY384" s="178"/>
      <c r="BZ384" s="178"/>
      <c r="CA384" s="178"/>
      <c r="CB384" s="178"/>
      <c r="CC384" s="178"/>
      <c r="CD384" s="178"/>
      <c r="CE384" s="178"/>
      <c r="CF384" s="178"/>
      <c r="CG384" s="178"/>
      <c r="CH384" s="178"/>
      <c r="CI384" s="178"/>
      <c r="CJ384" s="178"/>
      <c r="CK384" s="178"/>
      <c r="CL384" s="178"/>
      <c r="CM384" s="178"/>
      <c r="CN384" s="178"/>
      <c r="CO384" s="178"/>
      <c r="CP384" s="178"/>
      <c r="CQ384" s="178"/>
      <c r="CR384" s="178"/>
      <c r="CS384" s="178"/>
      <c r="CT384" s="178"/>
      <c r="CU384" s="178"/>
      <c r="CV384" s="178"/>
      <c r="CW384" s="178"/>
      <c r="CX384" s="178"/>
      <c r="CY384" s="178"/>
      <c r="CZ384" s="178"/>
      <c r="DA384" s="178"/>
      <c r="DB384" s="178"/>
      <c r="DC384" s="178"/>
      <c r="DD384" s="178"/>
      <c r="DE384" s="178"/>
      <c r="DF384" s="178"/>
      <c r="DG384" s="178"/>
      <c r="DH384" s="178"/>
      <c r="DI384" s="178"/>
      <c r="DJ384" s="178"/>
      <c r="DK384" s="178"/>
      <c r="DL384" s="178"/>
      <c r="DM384" s="178"/>
      <c r="DN384" s="178"/>
      <c r="DO384" s="178"/>
      <c r="DP384" s="178"/>
      <c r="DQ384" s="178"/>
      <c r="DR384" s="178"/>
      <c r="DS384" s="178"/>
      <c r="DT384" s="178"/>
      <c r="DU384" s="178"/>
      <c r="DV384" s="178"/>
      <c r="DW384" s="178"/>
      <c r="DX384" s="178"/>
      <c r="DY384" s="178"/>
      <c r="DZ384" s="178"/>
      <c r="EA384" s="178"/>
      <c r="EB384" s="178"/>
      <c r="EC384" s="178"/>
      <c r="ED384" s="178"/>
      <c r="EE384" s="178"/>
      <c r="EF384" s="178"/>
      <c r="EG384" s="178"/>
      <c r="EH384" s="178"/>
      <c r="EI384" s="178"/>
      <c r="EJ384" s="178"/>
      <c r="EK384" s="178"/>
      <c r="EL384" s="178"/>
      <c r="EM384" s="178"/>
      <c r="EN384" s="178"/>
      <c r="EO384" s="178"/>
      <c r="EP384" s="178"/>
      <c r="EQ384" s="178"/>
      <c r="ER384" s="178"/>
      <c r="ES384" s="178"/>
      <c r="ET384" s="178"/>
      <c r="EU384" s="178"/>
      <c r="EV384" s="178"/>
      <c r="EW384" s="178"/>
      <c r="EX384" s="178"/>
      <c r="EY384" s="178"/>
      <c r="EZ384" s="178"/>
      <c r="FA384" s="178"/>
      <c r="FB384" s="178"/>
      <c r="FC384" s="178"/>
      <c r="FD384" s="178"/>
      <c r="FE384" s="178"/>
      <c r="FF384" s="178"/>
      <c r="FG384" s="178"/>
      <c r="FH384" s="178"/>
      <c r="FI384" s="178"/>
      <c r="FJ384" s="178"/>
      <c r="FK384" s="178"/>
      <c r="FL384" s="178"/>
      <c r="FM384" s="178"/>
      <c r="FN384" s="178"/>
      <c r="FO384" s="178"/>
      <c r="FP384" s="178"/>
      <c r="FQ384" s="178"/>
      <c r="FR384" s="178"/>
      <c r="FS384" s="178"/>
      <c r="FT384" s="178"/>
      <c r="FU384" s="178"/>
      <c r="FV384" s="178"/>
      <c r="FW384" s="178"/>
      <c r="FX384" s="178"/>
      <c r="FY384" s="178"/>
      <c r="FZ384" s="178"/>
      <c r="GA384" s="178"/>
      <c r="GB384" s="178"/>
      <c r="GC384" s="178"/>
      <c r="GD384" s="178"/>
      <c r="GE384" s="178"/>
      <c r="GF384" s="178"/>
      <c r="GG384" s="178"/>
      <c r="GH384" s="178"/>
      <c r="GI384" s="178"/>
      <c r="GJ384" s="178"/>
      <c r="GK384" s="178"/>
      <c r="GL384" s="178"/>
      <c r="GM384" s="178"/>
      <c r="GN384" s="178"/>
      <c r="GO384" s="178"/>
      <c r="GP384" s="178"/>
      <c r="GQ384" s="178"/>
      <c r="GR384" s="178"/>
      <c r="GS384" s="178"/>
      <c r="GT384" s="178"/>
      <c r="GU384" s="178"/>
      <c r="GV384" s="178"/>
      <c r="GW384" s="178"/>
      <c r="GX384" s="178"/>
      <c r="GY384" s="178"/>
      <c r="GZ384" s="178"/>
      <c r="HA384" s="178"/>
      <c r="HB384" s="178"/>
      <c r="HC384" s="178"/>
      <c r="HD384" s="178"/>
      <c r="HE384" s="178"/>
      <c r="HF384" s="178"/>
      <c r="HG384" s="178"/>
      <c r="HH384" s="178"/>
      <c r="HI384" s="178"/>
      <c r="HJ384" s="178"/>
      <c r="HK384" s="178"/>
      <c r="HL384" s="178"/>
      <c r="HM384" s="178"/>
      <c r="HN384" s="178"/>
      <c r="HO384" s="178"/>
      <c r="HP384" s="178"/>
      <c r="HQ384" s="178"/>
      <c r="HR384" s="178"/>
      <c r="HS384" s="178"/>
      <c r="HT384" s="178"/>
      <c r="HU384" s="178"/>
      <c r="HV384" s="178"/>
      <c r="HW384" s="178"/>
      <c r="HX384" s="178"/>
      <c r="HY384" s="178"/>
      <c r="HZ384" s="178"/>
      <c r="IA384" s="178"/>
      <c r="IB384" s="178"/>
      <c r="IC384" s="178"/>
      <c r="ID384" s="178"/>
      <c r="IE384" s="178"/>
      <c r="IF384" s="178"/>
      <c r="IG384" s="178"/>
      <c r="IH384" s="178"/>
      <c r="II384" s="178"/>
      <c r="IJ384" s="178"/>
      <c r="IK384" s="178"/>
      <c r="IL384" s="178"/>
      <c r="IM384" s="178"/>
      <c r="IN384" s="178"/>
      <c r="IO384" s="178"/>
      <c r="IP384" s="178"/>
      <c r="IQ384" s="178"/>
      <c r="IR384" s="178"/>
      <c r="IS384" s="178"/>
      <c r="IT384" s="178"/>
      <c r="IU384" s="178"/>
      <c r="IV384" s="178"/>
    </row>
    <row r="385" spans="1:256" s="37" customFormat="1">
      <c r="A385" s="179"/>
      <c r="B385" s="178"/>
      <c r="C385" s="178"/>
      <c r="D385" s="178"/>
      <c r="E385" s="180"/>
      <c r="F385" s="180"/>
      <c r="G385" s="95"/>
      <c r="H385" s="95"/>
      <c r="I385" s="104"/>
      <c r="J385" s="95"/>
      <c r="K385" s="181"/>
      <c r="L385" s="178"/>
      <c r="M385" s="181"/>
      <c r="N385" s="178"/>
      <c r="O385" s="178"/>
      <c r="P385" s="178"/>
      <c r="Q385" s="178"/>
      <c r="R385" s="178"/>
      <c r="S385" s="178"/>
      <c r="T385" s="178"/>
      <c r="U385" s="178"/>
      <c r="V385" s="178"/>
      <c r="W385" s="178"/>
      <c r="X385" s="178"/>
      <c r="Y385" s="178"/>
      <c r="Z385" s="178"/>
      <c r="AA385" s="178"/>
      <c r="AB385" s="178"/>
      <c r="AC385" s="178"/>
      <c r="AD385" s="178"/>
      <c r="AE385" s="178"/>
      <c r="AF385" s="178"/>
      <c r="AG385" s="178"/>
      <c r="AH385" s="178"/>
      <c r="AI385" s="178"/>
      <c r="AJ385" s="178"/>
      <c r="AK385" s="178"/>
      <c r="AL385" s="178"/>
      <c r="AM385" s="178"/>
      <c r="AN385" s="178"/>
      <c r="AO385" s="178"/>
      <c r="AP385" s="178"/>
      <c r="AQ385" s="178"/>
      <c r="AR385" s="178"/>
      <c r="AS385" s="178"/>
      <c r="AT385" s="178"/>
      <c r="AU385" s="178"/>
      <c r="AV385" s="178"/>
      <c r="AW385" s="178"/>
      <c r="AX385" s="178"/>
      <c r="AY385" s="178"/>
      <c r="AZ385" s="178"/>
      <c r="BA385" s="178"/>
      <c r="BB385" s="178"/>
      <c r="BC385" s="178"/>
      <c r="BD385" s="178"/>
      <c r="BE385" s="178"/>
      <c r="BF385" s="178"/>
      <c r="BG385" s="178"/>
      <c r="BH385" s="178"/>
      <c r="BI385" s="178"/>
      <c r="BJ385" s="178"/>
      <c r="BK385" s="178"/>
      <c r="BL385" s="178"/>
      <c r="BM385" s="178"/>
      <c r="BN385" s="178"/>
      <c r="BO385" s="178"/>
      <c r="BP385" s="178"/>
      <c r="BQ385" s="178"/>
      <c r="BR385" s="178"/>
      <c r="BS385" s="178"/>
      <c r="BT385" s="178"/>
      <c r="BU385" s="178"/>
      <c r="BV385" s="178"/>
      <c r="BW385" s="178"/>
      <c r="BX385" s="178"/>
      <c r="BY385" s="178"/>
      <c r="BZ385" s="178"/>
      <c r="CA385" s="178"/>
      <c r="CB385" s="178"/>
      <c r="CC385" s="178"/>
      <c r="CD385" s="178"/>
      <c r="CE385" s="178"/>
      <c r="CF385" s="178"/>
      <c r="CG385" s="178"/>
      <c r="CH385" s="178"/>
      <c r="CI385" s="178"/>
      <c r="CJ385" s="178"/>
      <c r="CK385" s="178"/>
      <c r="CL385" s="178"/>
      <c r="CM385" s="178"/>
      <c r="CN385" s="178"/>
      <c r="CO385" s="178"/>
      <c r="CP385" s="178"/>
      <c r="CQ385" s="178"/>
      <c r="CR385" s="178"/>
      <c r="CS385" s="178"/>
      <c r="CT385" s="178"/>
      <c r="CU385" s="178"/>
      <c r="CV385" s="178"/>
      <c r="CW385" s="178"/>
      <c r="CX385" s="178"/>
      <c r="CY385" s="178"/>
      <c r="CZ385" s="178"/>
      <c r="DA385" s="178"/>
      <c r="DB385" s="178"/>
      <c r="DC385" s="178"/>
      <c r="DD385" s="178"/>
      <c r="DE385" s="178"/>
      <c r="DF385" s="178"/>
      <c r="DG385" s="178"/>
      <c r="DH385" s="178"/>
      <c r="DI385" s="178"/>
      <c r="DJ385" s="178"/>
      <c r="DK385" s="178"/>
      <c r="DL385" s="178"/>
      <c r="DM385" s="178"/>
      <c r="DN385" s="178"/>
      <c r="DO385" s="178"/>
      <c r="DP385" s="178"/>
      <c r="DQ385" s="178"/>
      <c r="DR385" s="178"/>
      <c r="DS385" s="178"/>
      <c r="DT385" s="178"/>
      <c r="DU385" s="178"/>
      <c r="DV385" s="178"/>
      <c r="DW385" s="178"/>
      <c r="DX385" s="178"/>
      <c r="DY385" s="178"/>
      <c r="DZ385" s="178"/>
      <c r="EA385" s="178"/>
      <c r="EB385" s="178"/>
      <c r="EC385" s="178"/>
      <c r="ED385" s="178"/>
      <c r="EE385" s="178"/>
      <c r="EF385" s="178"/>
      <c r="EG385" s="178"/>
      <c r="EH385" s="178"/>
      <c r="EI385" s="178"/>
      <c r="EJ385" s="178"/>
      <c r="EK385" s="178"/>
      <c r="EL385" s="178"/>
      <c r="EM385" s="178"/>
      <c r="EN385" s="178"/>
      <c r="EO385" s="178"/>
      <c r="EP385" s="178"/>
      <c r="EQ385" s="178"/>
      <c r="ER385" s="178"/>
      <c r="ES385" s="178"/>
      <c r="ET385" s="178"/>
      <c r="EU385" s="178"/>
      <c r="EV385" s="178"/>
      <c r="EW385" s="178"/>
      <c r="EX385" s="178"/>
      <c r="EY385" s="178"/>
      <c r="EZ385" s="178"/>
      <c r="FA385" s="178"/>
      <c r="FB385" s="178"/>
      <c r="FC385" s="178"/>
      <c r="FD385" s="178"/>
      <c r="FE385" s="178"/>
      <c r="FF385" s="178"/>
      <c r="FG385" s="178"/>
      <c r="FH385" s="178"/>
      <c r="FI385" s="178"/>
      <c r="FJ385" s="178"/>
      <c r="FK385" s="178"/>
      <c r="FL385" s="178"/>
      <c r="FM385" s="178"/>
      <c r="FN385" s="178"/>
      <c r="FO385" s="178"/>
      <c r="FP385" s="178"/>
      <c r="FQ385" s="178"/>
      <c r="FR385" s="178"/>
      <c r="FS385" s="178"/>
      <c r="FT385" s="178"/>
      <c r="FU385" s="178"/>
      <c r="FV385" s="178"/>
      <c r="FW385" s="178"/>
      <c r="FX385" s="178"/>
      <c r="FY385" s="178"/>
      <c r="FZ385" s="178"/>
      <c r="GA385" s="178"/>
      <c r="GB385" s="178"/>
      <c r="GC385" s="178"/>
      <c r="GD385" s="178"/>
      <c r="GE385" s="178"/>
      <c r="GF385" s="178"/>
      <c r="GG385" s="178"/>
      <c r="GH385" s="178"/>
      <c r="GI385" s="178"/>
      <c r="GJ385" s="178"/>
      <c r="GK385" s="178"/>
      <c r="GL385" s="178"/>
      <c r="GM385" s="178"/>
      <c r="GN385" s="178"/>
      <c r="GO385" s="178"/>
      <c r="GP385" s="178"/>
      <c r="GQ385" s="178"/>
      <c r="GR385" s="178"/>
      <c r="GS385" s="178"/>
      <c r="GT385" s="178"/>
      <c r="GU385" s="178"/>
      <c r="GV385" s="178"/>
      <c r="GW385" s="178"/>
      <c r="GX385" s="178"/>
      <c r="GY385" s="178"/>
      <c r="GZ385" s="178"/>
      <c r="HA385" s="178"/>
      <c r="HB385" s="178"/>
      <c r="HC385" s="178"/>
      <c r="HD385" s="178"/>
      <c r="HE385" s="178"/>
      <c r="HF385" s="178"/>
      <c r="HG385" s="178"/>
      <c r="HH385" s="178"/>
      <c r="HI385" s="178"/>
      <c r="HJ385" s="178"/>
      <c r="HK385" s="178"/>
      <c r="HL385" s="178"/>
      <c r="HM385" s="178"/>
      <c r="HN385" s="178"/>
      <c r="HO385" s="178"/>
      <c r="HP385" s="178"/>
      <c r="HQ385" s="178"/>
      <c r="HR385" s="178"/>
      <c r="HS385" s="178"/>
      <c r="HT385" s="178"/>
      <c r="HU385" s="178"/>
      <c r="HV385" s="178"/>
      <c r="HW385" s="178"/>
      <c r="HX385" s="178"/>
      <c r="HY385" s="178"/>
      <c r="HZ385" s="178"/>
      <c r="IA385" s="178"/>
      <c r="IB385" s="178"/>
      <c r="IC385" s="178"/>
      <c r="ID385" s="178"/>
      <c r="IE385" s="178"/>
      <c r="IF385" s="178"/>
      <c r="IG385" s="178"/>
      <c r="IH385" s="178"/>
      <c r="II385" s="178"/>
      <c r="IJ385" s="178"/>
      <c r="IK385" s="178"/>
      <c r="IL385" s="178"/>
      <c r="IM385" s="178"/>
      <c r="IN385" s="178"/>
      <c r="IO385" s="178"/>
      <c r="IP385" s="178"/>
      <c r="IQ385" s="178"/>
      <c r="IR385" s="178"/>
      <c r="IS385" s="178"/>
      <c r="IT385" s="178"/>
      <c r="IU385" s="178"/>
      <c r="IV385" s="178"/>
    </row>
    <row r="386" spans="1:256" s="37" customFormat="1">
      <c r="A386" s="179"/>
      <c r="B386" s="178"/>
      <c r="C386" s="178"/>
      <c r="D386" s="178"/>
      <c r="E386" s="178"/>
      <c r="F386" s="180"/>
      <c r="G386" s="95"/>
      <c r="H386" s="95"/>
      <c r="I386" s="1"/>
      <c r="J386" s="178"/>
      <c r="K386" s="95"/>
      <c r="L386" s="95"/>
      <c r="M386" s="182"/>
      <c r="N386" s="178"/>
      <c r="O386" s="178"/>
      <c r="P386" s="178"/>
      <c r="Q386" s="178"/>
      <c r="R386" s="178"/>
      <c r="S386" s="178"/>
      <c r="T386" s="178"/>
      <c r="U386" s="178"/>
      <c r="V386" s="178"/>
      <c r="W386" s="178"/>
      <c r="X386" s="178"/>
      <c r="Y386" s="178"/>
      <c r="Z386" s="178"/>
      <c r="AA386" s="178"/>
      <c r="AB386" s="178"/>
      <c r="AC386" s="178"/>
      <c r="AD386" s="178"/>
      <c r="AE386" s="178"/>
      <c r="AF386" s="178"/>
      <c r="AG386" s="178"/>
      <c r="AH386" s="178"/>
      <c r="AI386" s="178"/>
      <c r="AJ386" s="178"/>
      <c r="AK386" s="178"/>
      <c r="AL386" s="178"/>
      <c r="AM386" s="178"/>
      <c r="AN386" s="178"/>
      <c r="AO386" s="178"/>
      <c r="AP386" s="178"/>
      <c r="AQ386" s="178"/>
      <c r="AR386" s="178"/>
      <c r="AS386" s="178"/>
      <c r="AT386" s="178"/>
      <c r="AU386" s="178"/>
      <c r="AV386" s="178"/>
      <c r="AW386" s="178"/>
      <c r="AX386" s="178"/>
      <c r="AY386" s="178"/>
      <c r="AZ386" s="178"/>
      <c r="BA386" s="178"/>
      <c r="BB386" s="178"/>
      <c r="BC386" s="178"/>
      <c r="BD386" s="178"/>
      <c r="BE386" s="178"/>
      <c r="BF386" s="178"/>
      <c r="BG386" s="178"/>
      <c r="BH386" s="178"/>
      <c r="BI386" s="178"/>
      <c r="BJ386" s="178"/>
      <c r="BK386" s="178"/>
      <c r="BL386" s="178"/>
      <c r="BM386" s="178"/>
      <c r="BN386" s="178"/>
      <c r="BO386" s="178"/>
      <c r="BP386" s="178"/>
      <c r="BQ386" s="178"/>
      <c r="BR386" s="178"/>
      <c r="BS386" s="178"/>
      <c r="BT386" s="178"/>
      <c r="BU386" s="178"/>
      <c r="BV386" s="178"/>
      <c r="BW386" s="178"/>
      <c r="BX386" s="178"/>
      <c r="BY386" s="178"/>
      <c r="BZ386" s="178"/>
      <c r="CA386" s="178"/>
      <c r="CB386" s="178"/>
      <c r="CC386" s="178"/>
      <c r="CD386" s="178"/>
      <c r="CE386" s="178"/>
      <c r="CF386" s="178"/>
      <c r="CG386" s="178"/>
      <c r="CH386" s="178"/>
      <c r="CI386" s="178"/>
      <c r="CJ386" s="178"/>
      <c r="CK386" s="178"/>
      <c r="CL386" s="178"/>
      <c r="CM386" s="178"/>
      <c r="CN386" s="178"/>
      <c r="CO386" s="178"/>
      <c r="CP386" s="178"/>
      <c r="CQ386" s="178"/>
      <c r="CR386" s="178"/>
      <c r="CS386" s="178"/>
      <c r="CT386" s="178"/>
      <c r="CU386" s="178"/>
      <c r="CV386" s="178"/>
      <c r="CW386" s="178"/>
      <c r="CX386" s="178"/>
      <c r="CY386" s="178"/>
      <c r="CZ386" s="178"/>
      <c r="DA386" s="178"/>
      <c r="DB386" s="178"/>
      <c r="DC386" s="178"/>
      <c r="DD386" s="178"/>
      <c r="DE386" s="178"/>
      <c r="DF386" s="178"/>
      <c r="DG386" s="178"/>
      <c r="DH386" s="178"/>
      <c r="DI386" s="178"/>
      <c r="DJ386" s="178"/>
      <c r="DK386" s="178"/>
      <c r="DL386" s="178"/>
      <c r="DM386" s="178"/>
      <c r="DN386" s="178"/>
      <c r="DO386" s="178"/>
      <c r="DP386" s="178"/>
      <c r="DQ386" s="178"/>
      <c r="DR386" s="178"/>
      <c r="DS386" s="178"/>
      <c r="DT386" s="178"/>
      <c r="DU386" s="178"/>
      <c r="DV386" s="178"/>
      <c r="DW386" s="178"/>
      <c r="DX386" s="178"/>
      <c r="DY386" s="178"/>
      <c r="DZ386" s="178"/>
      <c r="EA386" s="178"/>
      <c r="EB386" s="178"/>
      <c r="EC386" s="178"/>
      <c r="ED386" s="178"/>
      <c r="EE386" s="178"/>
      <c r="EF386" s="178"/>
      <c r="EG386" s="178"/>
      <c r="EH386" s="178"/>
      <c r="EI386" s="178"/>
      <c r="EJ386" s="178"/>
      <c r="EK386" s="178"/>
      <c r="EL386" s="178"/>
      <c r="EM386" s="178"/>
      <c r="EN386" s="178"/>
      <c r="EO386" s="178"/>
      <c r="EP386" s="178"/>
      <c r="EQ386" s="178"/>
      <c r="ER386" s="178"/>
      <c r="ES386" s="178"/>
      <c r="ET386" s="178"/>
      <c r="EU386" s="178"/>
      <c r="EV386" s="178"/>
      <c r="EW386" s="178"/>
      <c r="EX386" s="178"/>
      <c r="EY386" s="178"/>
      <c r="EZ386" s="178"/>
      <c r="FA386" s="178"/>
      <c r="FB386" s="178"/>
      <c r="FC386" s="178"/>
      <c r="FD386" s="178"/>
      <c r="FE386" s="178"/>
      <c r="FF386" s="178"/>
      <c r="FG386" s="178"/>
      <c r="FH386" s="178"/>
      <c r="FI386" s="178"/>
      <c r="FJ386" s="178"/>
      <c r="FK386" s="178"/>
      <c r="FL386" s="178"/>
      <c r="FM386" s="178"/>
      <c r="FN386" s="178"/>
      <c r="FO386" s="178"/>
      <c r="FP386" s="178"/>
      <c r="FQ386" s="178"/>
      <c r="FR386" s="178"/>
      <c r="FS386" s="178"/>
      <c r="FT386" s="178"/>
      <c r="FU386" s="178"/>
      <c r="FV386" s="178"/>
      <c r="FW386" s="178"/>
      <c r="FX386" s="178"/>
      <c r="FY386" s="178"/>
      <c r="FZ386" s="178"/>
      <c r="GA386" s="178"/>
      <c r="GB386" s="178"/>
      <c r="GC386" s="178"/>
      <c r="GD386" s="178"/>
      <c r="GE386" s="178"/>
      <c r="GF386" s="178"/>
      <c r="GG386" s="178"/>
      <c r="GH386" s="178"/>
      <c r="GI386" s="178"/>
      <c r="GJ386" s="178"/>
      <c r="GK386" s="178"/>
      <c r="GL386" s="178"/>
      <c r="GM386" s="178"/>
      <c r="GN386" s="178"/>
      <c r="GO386" s="178"/>
      <c r="GP386" s="178"/>
      <c r="GQ386" s="178"/>
      <c r="GR386" s="178"/>
      <c r="GS386" s="178"/>
      <c r="GT386" s="178"/>
      <c r="GU386" s="178"/>
      <c r="GV386" s="178"/>
      <c r="GW386" s="178"/>
      <c r="GX386" s="178"/>
      <c r="GY386" s="178"/>
      <c r="GZ386" s="178"/>
      <c r="HA386" s="178"/>
      <c r="HB386" s="178"/>
      <c r="HC386" s="178"/>
      <c r="HD386" s="178"/>
      <c r="HE386" s="178"/>
      <c r="HF386" s="178"/>
      <c r="HG386" s="178"/>
      <c r="HH386" s="178"/>
      <c r="HI386" s="178"/>
      <c r="HJ386" s="178"/>
      <c r="HK386" s="178"/>
      <c r="HL386" s="178"/>
      <c r="HM386" s="178"/>
      <c r="HN386" s="178"/>
      <c r="HO386" s="178"/>
      <c r="HP386" s="178"/>
      <c r="HQ386" s="178"/>
      <c r="HR386" s="178"/>
      <c r="HS386" s="178"/>
      <c r="HT386" s="178"/>
      <c r="HU386" s="178"/>
      <c r="HV386" s="178"/>
      <c r="HW386" s="178"/>
      <c r="HX386" s="178"/>
      <c r="HY386" s="178"/>
      <c r="HZ386" s="178"/>
      <c r="IA386" s="178"/>
      <c r="IB386" s="178"/>
      <c r="IC386" s="178"/>
      <c r="ID386" s="178"/>
      <c r="IE386" s="178"/>
      <c r="IF386" s="178"/>
      <c r="IG386" s="178"/>
      <c r="IH386" s="178"/>
      <c r="II386" s="178"/>
      <c r="IJ386" s="178"/>
      <c r="IK386" s="178"/>
      <c r="IL386" s="178"/>
      <c r="IM386" s="178"/>
      <c r="IN386" s="178"/>
      <c r="IO386" s="178"/>
      <c r="IP386" s="178"/>
      <c r="IQ386" s="178"/>
      <c r="IR386" s="178"/>
      <c r="IS386" s="178"/>
      <c r="IT386" s="178"/>
      <c r="IU386" s="178"/>
      <c r="IV386" s="178"/>
    </row>
    <row r="387" spans="1:256" s="37" customFormat="1">
      <c r="A387" s="179"/>
      <c r="B387" s="178"/>
      <c r="C387" s="178"/>
      <c r="D387" s="178"/>
      <c r="E387" s="178"/>
      <c r="F387" s="180"/>
      <c r="G387" s="95"/>
      <c r="H387" s="95"/>
      <c r="I387" s="1"/>
      <c r="J387" s="178"/>
      <c r="K387" s="95"/>
      <c r="L387" s="95"/>
      <c r="M387" s="182"/>
      <c r="N387" s="178"/>
      <c r="O387" s="178"/>
      <c r="P387" s="178"/>
      <c r="Q387" s="178"/>
      <c r="R387" s="178"/>
      <c r="S387" s="178"/>
      <c r="T387" s="178"/>
      <c r="U387" s="178"/>
      <c r="V387" s="178"/>
      <c r="W387" s="178"/>
      <c r="X387" s="178"/>
      <c r="Y387" s="178"/>
      <c r="Z387" s="178"/>
      <c r="AA387" s="178"/>
      <c r="AB387" s="178"/>
      <c r="AC387" s="178"/>
      <c r="AD387" s="178"/>
      <c r="AE387" s="178"/>
      <c r="AF387" s="178"/>
      <c r="AG387" s="178"/>
      <c r="AH387" s="178"/>
      <c r="AI387" s="178"/>
      <c r="AJ387" s="178"/>
      <c r="AK387" s="178"/>
      <c r="AL387" s="178"/>
      <c r="AM387" s="178"/>
      <c r="AN387" s="178"/>
      <c r="AO387" s="178"/>
      <c r="AP387" s="178"/>
      <c r="AQ387" s="178"/>
      <c r="AR387" s="178"/>
      <c r="AS387" s="178"/>
      <c r="AT387" s="178"/>
      <c r="AU387" s="178"/>
      <c r="AV387" s="178"/>
      <c r="AW387" s="178"/>
      <c r="AX387" s="178"/>
      <c r="AY387" s="178"/>
      <c r="AZ387" s="178"/>
      <c r="BA387" s="178"/>
      <c r="BB387" s="178"/>
      <c r="BC387" s="178"/>
      <c r="BD387" s="178"/>
      <c r="BE387" s="178"/>
      <c r="BF387" s="178"/>
      <c r="BG387" s="178"/>
      <c r="BH387" s="178"/>
      <c r="BI387" s="178"/>
      <c r="BJ387" s="178"/>
      <c r="BK387" s="178"/>
      <c r="BL387" s="178"/>
      <c r="BM387" s="178"/>
      <c r="BN387" s="178"/>
      <c r="BO387" s="178"/>
      <c r="BP387" s="178"/>
      <c r="BQ387" s="178"/>
      <c r="BR387" s="178"/>
      <c r="BS387" s="178"/>
      <c r="BT387" s="178"/>
      <c r="BU387" s="178"/>
      <c r="BV387" s="178"/>
      <c r="BW387" s="178"/>
      <c r="BX387" s="178"/>
      <c r="BY387" s="178"/>
      <c r="BZ387" s="178"/>
      <c r="CA387" s="178"/>
      <c r="CB387" s="178"/>
      <c r="CC387" s="178"/>
      <c r="CD387" s="178"/>
      <c r="CE387" s="178"/>
      <c r="CF387" s="178"/>
      <c r="CG387" s="178"/>
      <c r="CH387" s="178"/>
      <c r="CI387" s="178"/>
      <c r="CJ387" s="178"/>
      <c r="CK387" s="178"/>
      <c r="CL387" s="178"/>
      <c r="CM387" s="178"/>
      <c r="CN387" s="178"/>
      <c r="CO387" s="178"/>
      <c r="CP387" s="178"/>
      <c r="CQ387" s="178"/>
      <c r="CR387" s="178"/>
      <c r="CS387" s="178"/>
      <c r="CT387" s="178"/>
      <c r="CU387" s="178"/>
      <c r="CV387" s="178"/>
      <c r="CW387" s="178"/>
      <c r="CX387" s="178"/>
      <c r="CY387" s="178"/>
      <c r="CZ387" s="178"/>
      <c r="DA387" s="178"/>
      <c r="DB387" s="178"/>
      <c r="DC387" s="178"/>
      <c r="DD387" s="178"/>
      <c r="DE387" s="178"/>
      <c r="DF387" s="178"/>
      <c r="DG387" s="178"/>
      <c r="DH387" s="178"/>
      <c r="DI387" s="178"/>
      <c r="DJ387" s="178"/>
      <c r="DK387" s="178"/>
      <c r="DL387" s="178"/>
      <c r="DM387" s="178"/>
      <c r="DN387" s="178"/>
      <c r="DO387" s="178"/>
      <c r="DP387" s="178"/>
      <c r="DQ387" s="178"/>
      <c r="DR387" s="178"/>
      <c r="DS387" s="178"/>
      <c r="DT387" s="178"/>
      <c r="DU387" s="178"/>
      <c r="DV387" s="178"/>
      <c r="DW387" s="178"/>
      <c r="DX387" s="178"/>
      <c r="DY387" s="178"/>
      <c r="DZ387" s="178"/>
      <c r="EA387" s="178"/>
      <c r="EB387" s="178"/>
      <c r="EC387" s="178"/>
      <c r="ED387" s="178"/>
      <c r="EE387" s="178"/>
      <c r="EF387" s="178"/>
      <c r="EG387" s="178"/>
      <c r="EH387" s="178"/>
      <c r="EI387" s="178"/>
      <c r="EJ387" s="178"/>
      <c r="EK387" s="178"/>
      <c r="EL387" s="178"/>
      <c r="EM387" s="178"/>
      <c r="EN387" s="178"/>
      <c r="EO387" s="178"/>
      <c r="EP387" s="178"/>
      <c r="EQ387" s="178"/>
      <c r="ER387" s="178"/>
      <c r="ES387" s="178"/>
      <c r="ET387" s="178"/>
      <c r="EU387" s="178"/>
      <c r="EV387" s="178"/>
      <c r="EW387" s="178"/>
      <c r="EX387" s="178"/>
      <c r="EY387" s="178"/>
      <c r="EZ387" s="178"/>
      <c r="FA387" s="178"/>
      <c r="FB387" s="178"/>
      <c r="FC387" s="178"/>
      <c r="FD387" s="178"/>
      <c r="FE387" s="178"/>
      <c r="FF387" s="178"/>
      <c r="FG387" s="178"/>
      <c r="FH387" s="178"/>
      <c r="FI387" s="178"/>
      <c r="FJ387" s="178"/>
      <c r="FK387" s="178"/>
      <c r="FL387" s="178"/>
      <c r="FM387" s="178"/>
      <c r="FN387" s="178"/>
      <c r="FO387" s="178"/>
      <c r="FP387" s="178"/>
      <c r="FQ387" s="178"/>
      <c r="FR387" s="178"/>
      <c r="FS387" s="178"/>
      <c r="FT387" s="178"/>
      <c r="FU387" s="178"/>
      <c r="FV387" s="178"/>
      <c r="FW387" s="178"/>
      <c r="FX387" s="178"/>
      <c r="FY387" s="178"/>
      <c r="FZ387" s="178"/>
      <c r="GA387" s="178"/>
      <c r="GB387" s="178"/>
      <c r="GC387" s="178"/>
      <c r="GD387" s="178"/>
      <c r="GE387" s="178"/>
      <c r="GF387" s="178"/>
      <c r="GG387" s="178"/>
      <c r="GH387" s="178"/>
      <c r="GI387" s="178"/>
      <c r="GJ387" s="178"/>
      <c r="GK387" s="178"/>
      <c r="GL387" s="178"/>
      <c r="GM387" s="178"/>
      <c r="GN387" s="178"/>
      <c r="GO387" s="178"/>
      <c r="GP387" s="178"/>
      <c r="GQ387" s="178"/>
      <c r="GR387" s="178"/>
      <c r="GS387" s="178"/>
      <c r="GT387" s="178"/>
      <c r="GU387" s="178"/>
      <c r="GV387" s="178"/>
      <c r="GW387" s="178"/>
      <c r="GX387" s="178"/>
      <c r="GY387" s="178"/>
      <c r="GZ387" s="178"/>
      <c r="HA387" s="178"/>
      <c r="HB387" s="178"/>
      <c r="HC387" s="178"/>
      <c r="HD387" s="178"/>
      <c r="HE387" s="178"/>
      <c r="HF387" s="178"/>
      <c r="HG387" s="178"/>
      <c r="HH387" s="178"/>
      <c r="HI387" s="178"/>
      <c r="HJ387" s="178"/>
      <c r="HK387" s="178"/>
      <c r="HL387" s="178"/>
      <c r="HM387" s="178"/>
      <c r="HN387" s="178"/>
      <c r="HO387" s="178"/>
      <c r="HP387" s="178"/>
      <c r="HQ387" s="178"/>
      <c r="HR387" s="178"/>
      <c r="HS387" s="178"/>
      <c r="HT387" s="178"/>
      <c r="HU387" s="178"/>
      <c r="HV387" s="178"/>
      <c r="HW387" s="178"/>
      <c r="HX387" s="178"/>
      <c r="HY387" s="178"/>
      <c r="HZ387" s="178"/>
      <c r="IA387" s="178"/>
      <c r="IB387" s="178"/>
      <c r="IC387" s="178"/>
      <c r="ID387" s="178"/>
      <c r="IE387" s="178"/>
      <c r="IF387" s="178"/>
      <c r="IG387" s="178"/>
      <c r="IH387" s="178"/>
      <c r="II387" s="178"/>
      <c r="IJ387" s="178"/>
      <c r="IK387" s="178"/>
      <c r="IL387" s="178"/>
      <c r="IM387" s="178"/>
      <c r="IN387" s="178"/>
      <c r="IO387" s="178"/>
      <c r="IP387" s="178"/>
      <c r="IQ387" s="178"/>
      <c r="IR387" s="178"/>
      <c r="IS387" s="178"/>
      <c r="IT387" s="178"/>
      <c r="IU387" s="178"/>
      <c r="IV387" s="178"/>
    </row>
    <row r="388" spans="1:256" s="37" customFormat="1">
      <c r="A388" s="179"/>
      <c r="B388" s="178"/>
      <c r="C388" s="178"/>
      <c r="D388" s="178"/>
      <c r="E388" s="181"/>
      <c r="F388" s="180"/>
      <c r="G388" s="95"/>
      <c r="H388" s="95"/>
      <c r="I388" s="191"/>
      <c r="J388" s="178"/>
      <c r="K388" s="95"/>
      <c r="L388" s="95"/>
      <c r="M388" s="181"/>
    </row>
    <row r="389" spans="1:256" s="37" customFormat="1">
      <c r="A389" s="179"/>
      <c r="B389" s="178"/>
      <c r="C389" s="178"/>
      <c r="D389" s="178"/>
      <c r="E389" s="178"/>
      <c r="F389" s="180"/>
      <c r="G389" s="95"/>
      <c r="H389" s="95"/>
      <c r="I389" s="2"/>
      <c r="J389" s="178"/>
      <c r="K389" s="95"/>
      <c r="L389" s="95"/>
      <c r="M389" s="185"/>
    </row>
    <row r="390" spans="1:256" s="37" customFormat="1">
      <c r="A390" s="179"/>
      <c r="B390" s="178"/>
      <c r="C390" s="178"/>
      <c r="D390" s="178"/>
      <c r="E390" s="180"/>
      <c r="F390" s="180"/>
      <c r="G390" s="95"/>
      <c r="H390" s="95"/>
      <c r="I390" s="1"/>
      <c r="J390" s="178"/>
      <c r="K390" s="95"/>
      <c r="L390" s="95"/>
      <c r="M390" s="181"/>
    </row>
    <row r="391" spans="1:256" s="37" customFormat="1">
      <c r="A391" s="179"/>
      <c r="B391" s="178"/>
      <c r="C391" s="178"/>
      <c r="D391" s="178"/>
      <c r="E391" s="180"/>
      <c r="F391" s="180"/>
      <c r="G391" s="95"/>
      <c r="H391" s="95"/>
      <c r="I391" s="1"/>
      <c r="J391" s="178"/>
      <c r="K391" s="95"/>
      <c r="L391" s="95"/>
      <c r="M391" s="182"/>
    </row>
    <row r="392" spans="1:256" s="37" customFormat="1">
      <c r="A392" s="179"/>
      <c r="B392" s="178"/>
      <c r="C392" s="178"/>
      <c r="D392" s="178"/>
      <c r="E392" s="180"/>
      <c r="F392" s="180"/>
      <c r="G392" s="181"/>
      <c r="H392" s="95"/>
      <c r="I392" s="104"/>
      <c r="J392" s="95"/>
      <c r="K392" s="95"/>
      <c r="L392" s="95"/>
      <c r="M392" s="95"/>
    </row>
    <row r="393" spans="1:256" s="37" customFormat="1">
      <c r="A393" s="189"/>
      <c r="B393" s="46"/>
      <c r="C393" s="46"/>
      <c r="D393" s="46"/>
      <c r="E393" s="46"/>
      <c r="F393" s="46"/>
      <c r="G393" s="46"/>
      <c r="H393" s="46"/>
      <c r="I393" s="189"/>
      <c r="J393" s="46"/>
      <c r="K393" s="46"/>
      <c r="L393" s="46"/>
      <c r="M393" s="46"/>
    </row>
    <row r="394" spans="1:256" s="37" customFormat="1">
      <c r="A394" s="179"/>
      <c r="B394" s="187"/>
      <c r="C394" s="186"/>
      <c r="D394" s="178"/>
      <c r="E394" s="180"/>
      <c r="F394" s="192"/>
      <c r="G394" s="47"/>
      <c r="H394" s="47"/>
      <c r="I394" s="1"/>
      <c r="J394" s="178"/>
      <c r="K394" s="95"/>
      <c r="L394" s="95"/>
      <c r="M394" s="181"/>
    </row>
    <row r="395" spans="1:256" s="37" customFormat="1">
      <c r="A395" s="179"/>
      <c r="B395" s="187"/>
      <c r="C395" s="178"/>
      <c r="D395" s="178"/>
      <c r="E395" s="180"/>
      <c r="F395" s="180"/>
      <c r="G395" s="181"/>
      <c r="H395" s="178"/>
      <c r="I395" s="104"/>
      <c r="J395" s="95"/>
      <c r="K395" s="95"/>
      <c r="L395" s="95"/>
      <c r="M395" s="185"/>
    </row>
    <row r="396" spans="1:256" s="37" customFormat="1">
      <c r="A396" s="179"/>
      <c r="B396" s="178"/>
      <c r="C396" s="178"/>
      <c r="D396" s="178"/>
      <c r="E396" s="184"/>
      <c r="F396" s="180"/>
      <c r="G396" s="95"/>
      <c r="H396" s="95"/>
      <c r="I396" s="104"/>
      <c r="J396" s="95"/>
      <c r="K396" s="181"/>
      <c r="L396" s="178"/>
      <c r="M396" s="181"/>
    </row>
    <row r="397" spans="1:256" s="37" customFormat="1">
      <c r="A397" s="179"/>
      <c r="B397" s="178"/>
      <c r="C397" s="178"/>
      <c r="D397" s="178"/>
      <c r="E397" s="178"/>
      <c r="F397" s="180"/>
      <c r="G397" s="95"/>
      <c r="H397" s="95"/>
      <c r="I397" s="1"/>
      <c r="J397" s="178"/>
      <c r="K397" s="95"/>
      <c r="L397" s="95"/>
      <c r="M397" s="185"/>
    </row>
    <row r="398" spans="1:256" s="37" customFormat="1">
      <c r="A398" s="179"/>
      <c r="B398" s="178"/>
      <c r="C398" s="178"/>
      <c r="D398" s="178"/>
      <c r="E398" s="180"/>
      <c r="F398" s="180"/>
      <c r="G398" s="95"/>
      <c r="H398" s="95"/>
      <c r="I398" s="1"/>
      <c r="J398" s="178"/>
      <c r="K398" s="95"/>
      <c r="L398" s="95"/>
      <c r="M398" s="181"/>
    </row>
    <row r="399" spans="1:256" s="37" customFormat="1">
      <c r="A399" s="179"/>
      <c r="B399" s="178"/>
      <c r="C399" s="178"/>
      <c r="D399" s="178"/>
      <c r="E399" s="180"/>
      <c r="F399" s="180"/>
      <c r="G399" s="95"/>
      <c r="H399" s="95"/>
      <c r="I399" s="1"/>
      <c r="J399" s="178"/>
      <c r="K399" s="95"/>
      <c r="L399" s="95"/>
      <c r="M399" s="181"/>
    </row>
    <row r="400" spans="1:256" s="37" customFormat="1">
      <c r="A400" s="179"/>
      <c r="B400" s="178"/>
      <c r="C400" s="178"/>
      <c r="D400" s="178"/>
      <c r="E400" s="180"/>
      <c r="F400" s="180"/>
      <c r="G400" s="95"/>
      <c r="H400" s="95"/>
      <c r="I400" s="1"/>
      <c r="J400" s="178"/>
      <c r="K400" s="95"/>
      <c r="L400" s="95"/>
      <c r="M400" s="181"/>
    </row>
    <row r="401" spans="1:13" s="37" customFormat="1">
      <c r="A401" s="179"/>
      <c r="B401" s="178"/>
      <c r="C401" s="178"/>
      <c r="D401" s="178"/>
      <c r="E401" s="181"/>
      <c r="F401" s="180"/>
      <c r="G401" s="95"/>
      <c r="H401" s="95"/>
      <c r="I401" s="191"/>
      <c r="J401" s="178"/>
      <c r="K401" s="95"/>
      <c r="L401" s="95"/>
      <c r="M401" s="181"/>
    </row>
    <row r="402" spans="1:13" s="37" customFormat="1">
      <c r="A402" s="179"/>
      <c r="B402" s="178"/>
      <c r="C402" s="178"/>
      <c r="D402" s="178"/>
      <c r="E402" s="180"/>
      <c r="F402" s="180"/>
      <c r="G402" s="95"/>
      <c r="H402" s="95"/>
      <c r="I402" s="1"/>
      <c r="J402" s="178"/>
      <c r="K402" s="95"/>
      <c r="L402" s="95"/>
      <c r="M402" s="181"/>
    </row>
    <row r="403" spans="1:13" s="37" customFormat="1">
      <c r="A403" s="179"/>
      <c r="B403" s="178"/>
      <c r="C403" s="178"/>
      <c r="D403" s="178"/>
      <c r="E403" s="184"/>
      <c r="F403" s="180"/>
      <c r="G403" s="95"/>
      <c r="H403" s="95"/>
      <c r="I403" s="1"/>
      <c r="J403" s="178"/>
      <c r="K403" s="95"/>
      <c r="L403" s="95"/>
      <c r="M403" s="181"/>
    </row>
    <row r="404" spans="1:13" s="37" customFormat="1">
      <c r="A404" s="179"/>
      <c r="B404" s="178"/>
      <c r="C404" s="178"/>
      <c r="D404" s="178"/>
      <c r="E404" s="180"/>
      <c r="F404" s="180"/>
      <c r="G404" s="47"/>
      <c r="H404" s="47"/>
      <c r="I404" s="1"/>
      <c r="J404" s="178"/>
      <c r="K404" s="95"/>
      <c r="L404" s="95"/>
      <c r="M404" s="181"/>
    </row>
    <row r="405" spans="1:13" s="37" customFormat="1">
      <c r="A405" s="179"/>
      <c r="B405" s="178"/>
      <c r="C405" s="186"/>
      <c r="D405" s="178"/>
      <c r="E405" s="180"/>
      <c r="F405" s="184"/>
      <c r="G405" s="181"/>
      <c r="H405" s="95"/>
      <c r="I405" s="104"/>
      <c r="J405" s="95"/>
      <c r="K405" s="95"/>
      <c r="L405" s="95"/>
      <c r="M405" s="95"/>
    </row>
    <row r="406" spans="1:13" s="37" customFormat="1">
      <c r="A406" s="179"/>
      <c r="B406" s="178"/>
      <c r="C406" s="178"/>
      <c r="D406" s="178"/>
      <c r="E406" s="180"/>
      <c r="F406" s="180"/>
      <c r="G406" s="181"/>
      <c r="H406" s="178"/>
      <c r="I406" s="104"/>
      <c r="J406" s="95"/>
      <c r="K406" s="95"/>
      <c r="L406" s="95"/>
      <c r="M406" s="181"/>
    </row>
    <row r="407" spans="1:13" s="37" customFormat="1">
      <c r="A407" s="179"/>
      <c r="B407" s="178"/>
      <c r="C407" s="178"/>
      <c r="D407" s="178"/>
      <c r="E407" s="180"/>
      <c r="F407" s="180"/>
      <c r="G407" s="95"/>
      <c r="H407" s="95"/>
      <c r="I407" s="104"/>
      <c r="J407" s="95"/>
      <c r="K407" s="181"/>
      <c r="L407" s="178"/>
      <c r="M407" s="181"/>
    </row>
    <row r="408" spans="1:13" s="37" customFormat="1">
      <c r="A408" s="179"/>
      <c r="B408" s="178"/>
      <c r="C408" s="178"/>
      <c r="D408" s="178"/>
      <c r="E408" s="183"/>
      <c r="F408" s="184"/>
      <c r="G408" s="95"/>
      <c r="H408" s="95"/>
      <c r="I408" s="193"/>
      <c r="J408" s="178"/>
      <c r="K408" s="95"/>
      <c r="L408" s="95"/>
      <c r="M408" s="181"/>
    </row>
    <row r="409" spans="1:13" s="37" customFormat="1">
      <c r="A409" s="179"/>
      <c r="B409" s="178"/>
      <c r="C409" s="178"/>
      <c r="D409" s="178"/>
      <c r="E409" s="180"/>
      <c r="F409" s="180"/>
      <c r="G409" s="181"/>
      <c r="H409" s="95"/>
      <c r="I409" s="193"/>
      <c r="J409" s="178"/>
      <c r="K409" s="95"/>
      <c r="L409" s="95"/>
      <c r="M409" s="181"/>
    </row>
    <row r="410" spans="1:13" s="37" customFormat="1">
      <c r="A410" s="179"/>
      <c r="B410" s="178"/>
      <c r="C410" s="178"/>
      <c r="D410" s="178"/>
      <c r="E410" s="180"/>
      <c r="F410" s="180"/>
      <c r="G410" s="181"/>
      <c r="H410" s="95"/>
      <c r="I410" s="104"/>
      <c r="J410" s="95"/>
      <c r="K410" s="95"/>
      <c r="L410" s="95"/>
      <c r="M410" s="95"/>
    </row>
    <row r="411" spans="1:13" s="37" customFormat="1">
      <c r="A411" s="179"/>
      <c r="B411" s="188"/>
      <c r="C411" s="186"/>
      <c r="D411" s="178"/>
      <c r="E411" s="180"/>
      <c r="F411" s="180"/>
      <c r="G411" s="181"/>
      <c r="H411" s="178"/>
      <c r="I411" s="104"/>
      <c r="J411" s="178"/>
      <c r="K411" s="95"/>
      <c r="L411" s="178"/>
      <c r="M411" s="182"/>
    </row>
    <row r="412" spans="1:13" s="37" customFormat="1">
      <c r="A412" s="179"/>
      <c r="B412" s="178"/>
      <c r="C412" s="178"/>
      <c r="D412" s="178"/>
      <c r="E412" s="180"/>
      <c r="F412" s="180"/>
      <c r="G412" s="181"/>
      <c r="H412" s="95"/>
      <c r="I412" s="104"/>
      <c r="J412" s="95"/>
      <c r="K412" s="95"/>
      <c r="L412" s="95"/>
      <c r="M412" s="95"/>
    </row>
    <row r="413" spans="1:13" s="37" customFormat="1">
      <c r="A413" s="179"/>
      <c r="B413" s="178"/>
      <c r="C413" s="178"/>
      <c r="D413" s="178"/>
      <c r="E413" s="180"/>
      <c r="F413" s="180"/>
      <c r="G413" s="181"/>
      <c r="H413" s="190"/>
      <c r="I413" s="104"/>
      <c r="J413" s="190"/>
      <c r="K413" s="95"/>
      <c r="L413" s="190"/>
      <c r="M413" s="190"/>
    </row>
    <row r="414" spans="1:13" s="37" customFormat="1">
      <c r="A414" s="179"/>
      <c r="B414" s="178"/>
      <c r="C414" s="178"/>
      <c r="D414" s="178"/>
      <c r="E414" s="180"/>
      <c r="F414" s="180"/>
      <c r="G414" s="181"/>
      <c r="H414" s="95"/>
      <c r="I414" s="104"/>
      <c r="J414" s="95"/>
      <c r="K414" s="95"/>
      <c r="L414" s="95"/>
      <c r="M414" s="95"/>
    </row>
    <row r="415" spans="1:13" s="37" customFormat="1">
      <c r="A415" s="179"/>
      <c r="B415" s="178"/>
      <c r="C415" s="178"/>
      <c r="D415" s="178"/>
      <c r="E415" s="180"/>
      <c r="F415" s="180"/>
      <c r="G415" s="181"/>
      <c r="H415" s="95"/>
      <c r="I415" s="104"/>
      <c r="J415" s="95"/>
      <c r="K415" s="95"/>
      <c r="L415" s="95"/>
      <c r="M415" s="95"/>
    </row>
    <row r="416" spans="1:13" s="37" customFormat="1">
      <c r="A416" s="179"/>
      <c r="B416" s="178"/>
      <c r="C416" s="178"/>
      <c r="D416" s="178"/>
      <c r="E416" s="180"/>
      <c r="F416" s="180"/>
      <c r="G416" s="181"/>
      <c r="H416" s="95"/>
      <c r="I416" s="104"/>
      <c r="J416" s="95"/>
      <c r="K416" s="95"/>
      <c r="L416" s="95"/>
      <c r="M416" s="95"/>
    </row>
    <row r="417" spans="1:13" s="37" customFormat="1">
      <c r="A417" s="179"/>
      <c r="B417" s="188"/>
      <c r="C417" s="178"/>
      <c r="D417" s="178"/>
      <c r="E417" s="180"/>
      <c r="F417" s="180"/>
      <c r="G417" s="181"/>
      <c r="H417" s="178"/>
      <c r="I417" s="104"/>
      <c r="J417" s="178"/>
      <c r="K417" s="95"/>
      <c r="L417" s="178"/>
      <c r="M417" s="182"/>
    </row>
    <row r="418" spans="1:13" s="37" customFormat="1">
      <c r="A418" s="179"/>
      <c r="B418" s="178"/>
      <c r="C418" s="178"/>
      <c r="D418" s="178"/>
      <c r="E418" s="180"/>
      <c r="F418" s="180"/>
      <c r="G418" s="181"/>
      <c r="H418" s="95"/>
      <c r="I418" s="104"/>
      <c r="J418" s="95"/>
      <c r="K418" s="95"/>
      <c r="L418" s="95"/>
      <c r="M418" s="95"/>
    </row>
    <row r="419" spans="1:13" s="37" customFormat="1">
      <c r="A419" s="179"/>
      <c r="B419" s="188"/>
      <c r="C419" s="178"/>
      <c r="D419" s="178"/>
      <c r="E419" s="180"/>
      <c r="F419" s="180"/>
      <c r="G419" s="181"/>
      <c r="H419" s="178"/>
      <c r="I419" s="104"/>
      <c r="J419" s="178"/>
      <c r="K419" s="95"/>
      <c r="L419" s="178"/>
      <c r="M419" s="182"/>
    </row>
    <row r="420" spans="1:13" s="37" customFormat="1">
      <c r="A420" s="179"/>
      <c r="B420" s="178"/>
      <c r="C420" s="178"/>
      <c r="D420" s="178"/>
      <c r="E420" s="180"/>
      <c r="F420" s="180"/>
      <c r="G420" s="181"/>
      <c r="H420" s="95"/>
      <c r="I420" s="104"/>
      <c r="J420" s="95"/>
      <c r="K420" s="95"/>
      <c r="L420" s="95"/>
      <c r="M420" s="95"/>
    </row>
    <row r="421" spans="1:13" s="37" customFormat="1">
      <c r="A421" s="179"/>
      <c r="B421" s="188"/>
      <c r="C421" s="178"/>
      <c r="D421" s="178"/>
      <c r="E421" s="180"/>
      <c r="F421" s="180"/>
      <c r="G421" s="181"/>
      <c r="H421" s="178"/>
      <c r="I421" s="194"/>
      <c r="J421" s="178"/>
      <c r="K421" s="95"/>
      <c r="L421" s="178"/>
      <c r="M421" s="182"/>
    </row>
    <row r="422" spans="1:13" s="37" customFormat="1">
      <c r="A422" s="179"/>
      <c r="B422" s="178"/>
      <c r="C422" s="178"/>
      <c r="D422" s="178"/>
      <c r="E422" s="180"/>
      <c r="F422" s="180"/>
      <c r="G422" s="181"/>
      <c r="H422" s="95"/>
      <c r="I422" s="104"/>
      <c r="J422" s="95"/>
      <c r="K422" s="95"/>
      <c r="L422" s="95"/>
      <c r="M422" s="95"/>
    </row>
    <row r="423" spans="1:13" s="37" customFormat="1">
      <c r="A423" s="179"/>
      <c r="B423" s="188"/>
      <c r="C423" s="178"/>
      <c r="D423" s="178"/>
      <c r="E423" s="180"/>
      <c r="F423" s="180"/>
      <c r="G423" s="181"/>
      <c r="H423" s="178"/>
      <c r="I423" s="104"/>
      <c r="J423" s="178"/>
      <c r="K423" s="95"/>
      <c r="L423" s="178"/>
      <c r="M423" s="182"/>
    </row>
    <row r="424" spans="1:13" s="37" customFormat="1">
      <c r="A424" s="179"/>
      <c r="B424" s="178"/>
      <c r="C424" s="178"/>
      <c r="D424" s="178"/>
      <c r="E424" s="180"/>
      <c r="F424" s="180"/>
      <c r="G424" s="181"/>
      <c r="H424" s="95"/>
      <c r="I424" s="104"/>
      <c r="J424" s="95"/>
      <c r="K424" s="95"/>
      <c r="L424" s="95"/>
      <c r="M424" s="95"/>
    </row>
    <row r="425" spans="1:13" s="37" customFormat="1">
      <c r="A425" s="179"/>
      <c r="B425" s="188"/>
      <c r="C425" s="178"/>
      <c r="D425" s="178"/>
      <c r="E425" s="180"/>
      <c r="F425" s="180"/>
      <c r="G425" s="181"/>
      <c r="H425" s="178"/>
      <c r="I425" s="104"/>
      <c r="J425" s="178"/>
      <c r="K425" s="95"/>
      <c r="L425" s="178"/>
      <c r="M425" s="182"/>
    </row>
    <row r="426" spans="1:13" s="37" customFormat="1">
      <c r="A426" s="179"/>
      <c r="B426" s="178"/>
      <c r="C426" s="178"/>
      <c r="D426" s="178"/>
      <c r="E426" s="180"/>
      <c r="F426" s="180"/>
      <c r="G426" s="181"/>
      <c r="H426" s="95"/>
      <c r="I426" s="104"/>
      <c r="J426" s="95"/>
      <c r="K426" s="95"/>
      <c r="L426" s="95"/>
      <c r="M426" s="95"/>
    </row>
    <row r="427" spans="1:13" s="37" customFormat="1">
      <c r="A427" s="189"/>
      <c r="B427" s="46"/>
      <c r="C427" s="46"/>
      <c r="D427" s="46"/>
      <c r="E427" s="46"/>
      <c r="F427" s="46"/>
      <c r="G427" s="46"/>
      <c r="H427" s="46"/>
      <c r="I427" s="189"/>
      <c r="J427" s="46"/>
      <c r="K427" s="46"/>
      <c r="L427" s="46"/>
      <c r="M427" s="46"/>
    </row>
    <row r="428" spans="1:13" s="37" customFormat="1">
      <c r="A428" s="179"/>
      <c r="B428" s="188"/>
      <c r="C428" s="178"/>
      <c r="D428" s="178"/>
      <c r="E428" s="180"/>
      <c r="F428" s="180"/>
      <c r="G428" s="181"/>
      <c r="H428" s="178"/>
      <c r="I428" s="104"/>
      <c r="J428" s="178"/>
      <c r="K428" s="95"/>
      <c r="L428" s="178"/>
      <c r="M428" s="182"/>
    </row>
    <row r="429" spans="1:13" s="37" customFormat="1">
      <c r="A429" s="179"/>
      <c r="B429" s="178"/>
      <c r="C429" s="178"/>
      <c r="D429" s="178"/>
      <c r="E429" s="180"/>
      <c r="F429" s="180"/>
      <c r="G429" s="181"/>
      <c r="H429" s="95"/>
      <c r="I429" s="104"/>
      <c r="J429" s="95"/>
      <c r="K429" s="95"/>
      <c r="L429" s="95"/>
      <c r="M429" s="95"/>
    </row>
    <row r="430" spans="1:13" s="37" customFormat="1">
      <c r="A430" s="179"/>
      <c r="B430" s="188"/>
      <c r="C430" s="178"/>
      <c r="D430" s="178"/>
      <c r="E430" s="180"/>
      <c r="F430" s="180"/>
      <c r="G430" s="181"/>
      <c r="H430" s="178"/>
      <c r="I430" s="104"/>
      <c r="J430" s="178"/>
      <c r="K430" s="95"/>
      <c r="L430" s="178"/>
      <c r="M430" s="182"/>
    </row>
    <row r="431" spans="1:13" s="37" customFormat="1">
      <c r="A431" s="179"/>
      <c r="B431" s="178"/>
      <c r="C431" s="178"/>
      <c r="D431" s="178"/>
      <c r="E431" s="180"/>
      <c r="F431" s="180"/>
      <c r="G431" s="181"/>
      <c r="H431" s="95"/>
      <c r="I431" s="104"/>
      <c r="J431" s="95"/>
      <c r="K431" s="95"/>
      <c r="L431" s="95"/>
      <c r="M431" s="95"/>
    </row>
    <row r="432" spans="1:13" s="37" customFormat="1">
      <c r="A432" s="179"/>
      <c r="B432" s="188"/>
      <c r="C432" s="178"/>
      <c r="D432" s="178"/>
      <c r="E432" s="180"/>
      <c r="F432" s="180"/>
      <c r="G432" s="181"/>
      <c r="H432" s="178"/>
      <c r="I432" s="104"/>
      <c r="J432" s="178"/>
      <c r="K432" s="95"/>
      <c r="L432" s="178"/>
      <c r="M432" s="182"/>
    </row>
    <row r="433" spans="1:13" s="37" customFormat="1">
      <c r="A433" s="179"/>
      <c r="B433" s="178"/>
      <c r="C433" s="178"/>
      <c r="D433" s="178"/>
      <c r="E433" s="180"/>
      <c r="F433" s="180"/>
      <c r="G433" s="181"/>
      <c r="H433" s="95"/>
      <c r="I433" s="104"/>
      <c r="J433" s="95"/>
      <c r="K433" s="95"/>
      <c r="L433" s="95"/>
      <c r="M433" s="95"/>
    </row>
    <row r="434" spans="1:13" s="37" customFormat="1">
      <c r="A434" s="179"/>
      <c r="B434" s="188"/>
      <c r="C434" s="178"/>
      <c r="D434" s="178"/>
      <c r="E434" s="180"/>
      <c r="F434" s="180"/>
      <c r="G434" s="181"/>
      <c r="H434" s="178"/>
      <c r="I434" s="104"/>
      <c r="J434" s="178"/>
      <c r="K434" s="95"/>
      <c r="L434" s="178"/>
      <c r="M434" s="182"/>
    </row>
    <row r="435" spans="1:13" s="37" customFormat="1">
      <c r="A435" s="179"/>
      <c r="B435" s="178"/>
      <c r="C435" s="178"/>
      <c r="D435" s="178"/>
      <c r="E435" s="180"/>
      <c r="F435" s="180"/>
      <c r="G435" s="181"/>
      <c r="H435" s="95"/>
      <c r="I435" s="104"/>
      <c r="J435" s="95"/>
      <c r="K435" s="95"/>
      <c r="L435" s="95"/>
      <c r="M435" s="95"/>
    </row>
    <row r="436" spans="1:13" s="37" customFormat="1">
      <c r="A436" s="179"/>
      <c r="B436" s="188"/>
      <c r="C436" s="178"/>
      <c r="D436" s="178"/>
      <c r="E436" s="180"/>
      <c r="F436" s="180"/>
      <c r="G436" s="181"/>
      <c r="H436" s="178"/>
      <c r="I436" s="104"/>
      <c r="J436" s="178"/>
      <c r="K436" s="95"/>
      <c r="L436" s="178"/>
      <c r="M436" s="182"/>
    </row>
    <row r="437" spans="1:13" s="37" customFormat="1">
      <c r="A437" s="179"/>
      <c r="B437" s="178"/>
      <c r="C437" s="178"/>
      <c r="D437" s="178"/>
      <c r="E437" s="180"/>
      <c r="F437" s="180"/>
      <c r="G437" s="181"/>
      <c r="H437" s="95"/>
      <c r="I437" s="104"/>
      <c r="J437" s="95"/>
      <c r="K437" s="95"/>
      <c r="L437" s="95"/>
      <c r="M437" s="95"/>
    </row>
    <row r="438" spans="1:13" s="37" customFormat="1">
      <c r="A438" s="179"/>
      <c r="B438" s="188"/>
      <c r="C438" s="178"/>
      <c r="D438" s="178"/>
      <c r="E438" s="180"/>
      <c r="F438" s="180"/>
      <c r="G438" s="181"/>
      <c r="H438" s="178"/>
      <c r="I438" s="104"/>
      <c r="J438" s="178"/>
      <c r="K438" s="95"/>
      <c r="L438" s="178"/>
      <c r="M438" s="182"/>
    </row>
    <row r="439" spans="1:13" s="37" customFormat="1">
      <c r="A439" s="179"/>
      <c r="B439" s="178"/>
      <c r="C439" s="178"/>
      <c r="D439" s="178"/>
      <c r="E439" s="180"/>
      <c r="F439" s="180"/>
      <c r="G439" s="181"/>
      <c r="H439" s="95"/>
      <c r="I439" s="104"/>
      <c r="J439" s="95"/>
      <c r="K439" s="95"/>
      <c r="L439" s="95"/>
      <c r="M439" s="95"/>
    </row>
    <row r="440" spans="1:13" s="37" customFormat="1">
      <c r="A440" s="179"/>
      <c r="B440" s="188"/>
      <c r="C440" s="178"/>
      <c r="D440" s="178"/>
      <c r="E440" s="180"/>
      <c r="F440" s="180"/>
      <c r="G440" s="181"/>
      <c r="H440" s="182"/>
      <c r="I440" s="193"/>
      <c r="J440" s="178"/>
      <c r="K440" s="95"/>
      <c r="L440" s="95"/>
      <c r="M440" s="185"/>
    </row>
    <row r="441" spans="1:13" s="37" customFormat="1">
      <c r="A441" s="179"/>
      <c r="B441" s="178"/>
      <c r="C441" s="178"/>
      <c r="D441" s="178"/>
      <c r="E441" s="180"/>
      <c r="F441" s="180"/>
      <c r="G441" s="181"/>
      <c r="H441" s="95"/>
      <c r="I441" s="104"/>
      <c r="J441" s="95"/>
      <c r="K441" s="95"/>
      <c r="L441" s="95"/>
      <c r="M441" s="95"/>
    </row>
    <row r="442" spans="1:13" s="37" customFormat="1">
      <c r="A442" s="179"/>
      <c r="B442" s="188"/>
      <c r="C442" s="186"/>
      <c r="D442" s="178"/>
      <c r="E442" s="180"/>
      <c r="F442" s="180"/>
      <c r="G442" s="181"/>
      <c r="H442" s="178"/>
      <c r="I442" s="104"/>
      <c r="J442" s="178"/>
      <c r="K442" s="95"/>
      <c r="L442" s="178"/>
      <c r="M442" s="182"/>
    </row>
    <row r="443" spans="1:13" s="37" customFormat="1">
      <c r="A443" s="179"/>
      <c r="B443" s="178"/>
      <c r="C443" s="178"/>
      <c r="D443" s="178"/>
      <c r="E443" s="180"/>
      <c r="F443" s="180"/>
      <c r="G443" s="181"/>
      <c r="H443" s="95"/>
      <c r="I443" s="104"/>
      <c r="J443" s="95"/>
      <c r="K443" s="95"/>
      <c r="L443" s="95"/>
      <c r="M443" s="95"/>
    </row>
    <row r="444" spans="1:13" s="37" customFormat="1">
      <c r="A444" s="189"/>
      <c r="B444" s="46"/>
      <c r="C444" s="46"/>
      <c r="D444" s="46"/>
      <c r="E444" s="46"/>
      <c r="F444" s="46"/>
      <c r="G444" s="46"/>
      <c r="H444" s="46"/>
      <c r="I444" s="189"/>
      <c r="J444" s="46"/>
      <c r="K444" s="46"/>
      <c r="L444" s="46"/>
      <c r="M444" s="46"/>
    </row>
    <row r="445" spans="1:13" s="37" customFormat="1">
      <c r="A445" s="179"/>
      <c r="B445" s="188"/>
      <c r="C445" s="186"/>
      <c r="D445" s="178"/>
      <c r="E445" s="180"/>
      <c r="F445" s="180"/>
      <c r="G445" s="181"/>
      <c r="H445" s="178"/>
      <c r="I445" s="104"/>
      <c r="J445" s="178"/>
      <c r="K445" s="95"/>
      <c r="L445" s="178"/>
      <c r="M445" s="182"/>
    </row>
    <row r="446" spans="1:13" s="37" customFormat="1">
      <c r="A446" s="179"/>
      <c r="B446" s="178"/>
      <c r="C446" s="178"/>
      <c r="D446" s="178"/>
      <c r="E446" s="180"/>
      <c r="F446" s="180"/>
      <c r="G446" s="181"/>
      <c r="H446" s="95"/>
      <c r="I446" s="104"/>
      <c r="J446" s="95"/>
      <c r="K446" s="95"/>
      <c r="L446" s="95"/>
      <c r="M446" s="95"/>
    </row>
    <row r="447" spans="1:13" s="37" customFormat="1">
      <c r="A447" s="179"/>
      <c r="B447" s="188"/>
      <c r="C447" s="186"/>
      <c r="D447" s="178"/>
      <c r="E447" s="180"/>
      <c r="F447" s="180"/>
      <c r="G447" s="181"/>
      <c r="H447" s="178"/>
      <c r="I447" s="104"/>
      <c r="J447" s="178"/>
      <c r="K447" s="95"/>
      <c r="L447" s="178"/>
      <c r="M447" s="182"/>
    </row>
    <row r="448" spans="1:13" s="37" customFormat="1">
      <c r="A448" s="179"/>
      <c r="B448" s="178"/>
      <c r="C448" s="178"/>
      <c r="D448" s="178"/>
      <c r="E448" s="180"/>
      <c r="F448" s="180"/>
      <c r="G448" s="181"/>
      <c r="H448" s="95"/>
      <c r="I448" s="104"/>
      <c r="J448" s="95"/>
      <c r="K448" s="95"/>
      <c r="L448" s="95"/>
      <c r="M448" s="95"/>
    </row>
    <row r="449" spans="1:256" s="37" customFormat="1">
      <c r="A449" s="179"/>
      <c r="B449" s="178"/>
      <c r="C449" s="186"/>
      <c r="D449" s="178"/>
      <c r="E449" s="180"/>
      <c r="F449" s="180"/>
      <c r="G449" s="181"/>
      <c r="H449" s="178"/>
      <c r="I449" s="104"/>
      <c r="J449" s="178"/>
      <c r="K449" s="95"/>
      <c r="L449" s="178"/>
      <c r="M449" s="182"/>
    </row>
    <row r="450" spans="1:256" s="37" customFormat="1">
      <c r="A450" s="179"/>
      <c r="B450" s="178"/>
      <c r="C450" s="178"/>
      <c r="D450" s="178"/>
      <c r="E450" s="180"/>
      <c r="F450" s="180"/>
      <c r="G450" s="181"/>
      <c r="H450" s="95"/>
      <c r="I450" s="104"/>
      <c r="J450" s="95"/>
      <c r="K450" s="95"/>
      <c r="L450" s="95"/>
      <c r="M450" s="95"/>
    </row>
    <row r="451" spans="1:256" s="37" customFormat="1">
      <c r="A451" s="179"/>
      <c r="B451" s="188"/>
      <c r="C451" s="186"/>
      <c r="D451" s="178"/>
      <c r="E451" s="180"/>
      <c r="F451" s="180"/>
      <c r="G451" s="181"/>
      <c r="H451" s="178"/>
      <c r="I451" s="104"/>
      <c r="J451" s="178"/>
      <c r="K451" s="95"/>
      <c r="L451" s="178"/>
      <c r="M451" s="182"/>
    </row>
    <row r="452" spans="1:256" s="37" customFormat="1">
      <c r="A452" s="179"/>
      <c r="B452" s="178"/>
      <c r="C452" s="178"/>
      <c r="D452" s="178"/>
      <c r="E452" s="180"/>
      <c r="F452" s="180"/>
      <c r="G452" s="181"/>
      <c r="H452" s="95"/>
      <c r="I452" s="104"/>
      <c r="J452" s="95"/>
      <c r="K452" s="95"/>
      <c r="L452" s="95"/>
      <c r="M452" s="95"/>
    </row>
    <row r="453" spans="1:256" s="37" customFormat="1">
      <c r="A453" s="179"/>
      <c r="B453" s="178"/>
      <c r="C453" s="186"/>
      <c r="D453" s="178"/>
      <c r="E453" s="180"/>
      <c r="F453" s="180"/>
      <c r="G453" s="181"/>
      <c r="H453" s="178"/>
      <c r="I453" s="104"/>
      <c r="J453" s="178"/>
      <c r="K453" s="95"/>
      <c r="L453" s="178"/>
      <c r="M453" s="182"/>
    </row>
    <row r="454" spans="1:256">
      <c r="A454" s="179"/>
      <c r="B454" s="178"/>
      <c r="C454" s="178"/>
      <c r="D454" s="178"/>
      <c r="E454" s="180"/>
      <c r="F454" s="180"/>
      <c r="G454" s="181"/>
      <c r="H454" s="95"/>
      <c r="I454" s="104"/>
      <c r="J454" s="95"/>
      <c r="K454" s="95"/>
      <c r="L454" s="95"/>
      <c r="M454" s="95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  <c r="BO454" s="37"/>
      <c r="BP454" s="37"/>
      <c r="BQ454" s="37"/>
      <c r="BR454" s="37"/>
      <c r="BS454" s="37"/>
      <c r="BT454" s="37"/>
      <c r="BU454" s="37"/>
      <c r="BV454" s="37"/>
      <c r="BW454" s="37"/>
      <c r="BX454" s="37"/>
      <c r="BY454" s="37"/>
      <c r="BZ454" s="37"/>
      <c r="CA454" s="37"/>
      <c r="CB454" s="37"/>
      <c r="CC454" s="37"/>
      <c r="CD454" s="37"/>
      <c r="CE454" s="37"/>
      <c r="CF454" s="37"/>
      <c r="CG454" s="37"/>
      <c r="CH454" s="37"/>
      <c r="CI454" s="37"/>
      <c r="CJ454" s="37"/>
      <c r="CK454" s="37"/>
      <c r="CL454" s="37"/>
      <c r="CM454" s="37"/>
      <c r="CN454" s="37"/>
      <c r="CO454" s="37"/>
      <c r="CP454" s="37"/>
      <c r="CQ454" s="37"/>
      <c r="CR454" s="37"/>
      <c r="CS454" s="37"/>
      <c r="CT454" s="37"/>
      <c r="CU454" s="37"/>
      <c r="CV454" s="37"/>
      <c r="CW454" s="37"/>
      <c r="CX454" s="37"/>
      <c r="CY454" s="37"/>
      <c r="CZ454" s="37"/>
      <c r="DA454" s="37"/>
      <c r="DB454" s="37"/>
      <c r="DC454" s="37"/>
      <c r="DD454" s="37"/>
      <c r="DE454" s="37"/>
      <c r="DF454" s="37"/>
      <c r="DG454" s="37"/>
      <c r="DH454" s="37"/>
      <c r="DI454" s="37"/>
      <c r="DJ454" s="37"/>
      <c r="DK454" s="37"/>
      <c r="DL454" s="37"/>
      <c r="DM454" s="37"/>
      <c r="DN454" s="37"/>
      <c r="DO454" s="37"/>
      <c r="DP454" s="37"/>
      <c r="DQ454" s="37"/>
      <c r="DR454" s="37"/>
      <c r="DS454" s="37"/>
      <c r="DT454" s="37"/>
      <c r="DU454" s="37"/>
      <c r="DV454" s="37"/>
      <c r="DW454" s="37"/>
      <c r="DX454" s="37"/>
      <c r="DY454" s="37"/>
      <c r="DZ454" s="37"/>
      <c r="EA454" s="37"/>
      <c r="EB454" s="37"/>
      <c r="EC454" s="37"/>
      <c r="ED454" s="37"/>
      <c r="EE454" s="37"/>
      <c r="EF454" s="37"/>
      <c r="EG454" s="37"/>
      <c r="EH454" s="37"/>
      <c r="EI454" s="37"/>
      <c r="EJ454" s="37"/>
      <c r="EK454" s="37"/>
      <c r="EL454" s="37"/>
      <c r="EM454" s="37"/>
      <c r="EN454" s="37"/>
      <c r="EO454" s="37"/>
      <c r="EP454" s="37"/>
      <c r="EQ454" s="37"/>
      <c r="ER454" s="37"/>
      <c r="ES454" s="37"/>
      <c r="ET454" s="37"/>
      <c r="EU454" s="37"/>
      <c r="EV454" s="37"/>
      <c r="EW454" s="37"/>
      <c r="EX454" s="37"/>
      <c r="EY454" s="37"/>
      <c r="EZ454" s="37"/>
      <c r="FA454" s="37"/>
      <c r="FB454" s="37"/>
      <c r="FC454" s="37"/>
      <c r="FD454" s="37"/>
      <c r="FE454" s="37"/>
      <c r="FF454" s="37"/>
      <c r="FG454" s="37"/>
      <c r="FH454" s="37"/>
      <c r="FI454" s="37"/>
      <c r="FJ454" s="37"/>
      <c r="FK454" s="37"/>
      <c r="FL454" s="37"/>
      <c r="FM454" s="37"/>
      <c r="FN454" s="37"/>
      <c r="FO454" s="37"/>
      <c r="FP454" s="37"/>
      <c r="FQ454" s="37"/>
      <c r="FR454" s="37"/>
      <c r="FS454" s="37"/>
      <c r="FT454" s="37"/>
      <c r="FU454" s="37"/>
      <c r="FV454" s="37"/>
      <c r="FW454" s="37"/>
      <c r="FX454" s="37"/>
      <c r="FY454" s="37"/>
      <c r="FZ454" s="37"/>
      <c r="GA454" s="37"/>
      <c r="GB454" s="37"/>
      <c r="GC454" s="37"/>
      <c r="GD454" s="37"/>
      <c r="GE454" s="37"/>
      <c r="GF454" s="37"/>
      <c r="GG454" s="37"/>
      <c r="GH454" s="37"/>
      <c r="GI454" s="37"/>
      <c r="GJ454" s="37"/>
      <c r="GK454" s="37"/>
      <c r="GL454" s="37"/>
      <c r="GM454" s="37"/>
      <c r="GN454" s="37"/>
      <c r="GO454" s="37"/>
      <c r="GP454" s="37"/>
      <c r="GQ454" s="37"/>
      <c r="GR454" s="37"/>
      <c r="GS454" s="37"/>
      <c r="GT454" s="37"/>
      <c r="GU454" s="37"/>
      <c r="GV454" s="37"/>
      <c r="GW454" s="37"/>
      <c r="GX454" s="37"/>
      <c r="GY454" s="37"/>
      <c r="GZ454" s="37"/>
      <c r="HA454" s="37"/>
      <c r="HB454" s="37"/>
      <c r="HC454" s="37"/>
      <c r="HD454" s="37"/>
      <c r="HE454" s="37"/>
      <c r="HF454" s="37"/>
      <c r="HG454" s="37"/>
      <c r="HH454" s="37"/>
      <c r="HI454" s="37"/>
      <c r="HJ454" s="37"/>
      <c r="HK454" s="37"/>
      <c r="HL454" s="37"/>
      <c r="HM454" s="37"/>
      <c r="HN454" s="37"/>
      <c r="HO454" s="37"/>
      <c r="HP454" s="37"/>
      <c r="HQ454" s="37"/>
      <c r="HR454" s="37"/>
      <c r="HS454" s="37"/>
      <c r="HT454" s="37"/>
      <c r="HU454" s="37"/>
      <c r="HV454" s="37"/>
      <c r="HW454" s="37"/>
      <c r="HX454" s="37"/>
      <c r="HY454" s="37"/>
      <c r="HZ454" s="37"/>
      <c r="IA454" s="37"/>
      <c r="IB454" s="37"/>
      <c r="IC454" s="37"/>
      <c r="ID454" s="37"/>
      <c r="IE454" s="37"/>
      <c r="IF454" s="37"/>
      <c r="IG454" s="37"/>
      <c r="IH454" s="37"/>
      <c r="II454" s="37"/>
      <c r="IJ454" s="37"/>
      <c r="IK454" s="37"/>
      <c r="IL454" s="37"/>
      <c r="IM454" s="37"/>
      <c r="IN454" s="37"/>
      <c r="IO454" s="37"/>
      <c r="IP454" s="37"/>
      <c r="IQ454" s="37"/>
      <c r="IR454" s="37"/>
      <c r="IS454" s="37"/>
      <c r="IT454" s="37"/>
      <c r="IU454" s="37"/>
      <c r="IV454" s="37"/>
    </row>
    <row r="455" spans="1:256">
      <c r="A455" s="179"/>
      <c r="B455" s="178"/>
      <c r="C455" s="186"/>
      <c r="D455" s="178"/>
      <c r="E455" s="180"/>
      <c r="F455" s="180"/>
      <c r="G455" s="181"/>
      <c r="H455" s="178"/>
      <c r="I455" s="104"/>
      <c r="J455" s="178"/>
      <c r="K455" s="95"/>
      <c r="L455" s="178"/>
      <c r="M455" s="182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  <c r="BO455" s="37"/>
      <c r="BP455" s="37"/>
      <c r="BQ455" s="37"/>
      <c r="BR455" s="37"/>
      <c r="BS455" s="37"/>
      <c r="BT455" s="37"/>
      <c r="BU455" s="37"/>
      <c r="BV455" s="37"/>
      <c r="BW455" s="37"/>
      <c r="BX455" s="37"/>
      <c r="BY455" s="37"/>
      <c r="BZ455" s="37"/>
      <c r="CA455" s="37"/>
      <c r="CB455" s="37"/>
      <c r="CC455" s="37"/>
      <c r="CD455" s="37"/>
      <c r="CE455" s="37"/>
      <c r="CF455" s="37"/>
      <c r="CG455" s="37"/>
      <c r="CH455" s="37"/>
      <c r="CI455" s="37"/>
      <c r="CJ455" s="37"/>
      <c r="CK455" s="37"/>
      <c r="CL455" s="37"/>
      <c r="CM455" s="37"/>
      <c r="CN455" s="37"/>
      <c r="CO455" s="37"/>
      <c r="CP455" s="37"/>
      <c r="CQ455" s="37"/>
      <c r="CR455" s="37"/>
      <c r="CS455" s="37"/>
      <c r="CT455" s="37"/>
      <c r="CU455" s="37"/>
      <c r="CV455" s="37"/>
      <c r="CW455" s="37"/>
      <c r="CX455" s="37"/>
      <c r="CY455" s="37"/>
      <c r="CZ455" s="37"/>
      <c r="DA455" s="37"/>
      <c r="DB455" s="37"/>
      <c r="DC455" s="37"/>
      <c r="DD455" s="37"/>
      <c r="DE455" s="37"/>
      <c r="DF455" s="37"/>
      <c r="DG455" s="37"/>
      <c r="DH455" s="37"/>
      <c r="DI455" s="37"/>
      <c r="DJ455" s="37"/>
      <c r="DK455" s="37"/>
      <c r="DL455" s="37"/>
      <c r="DM455" s="37"/>
      <c r="DN455" s="37"/>
      <c r="DO455" s="37"/>
      <c r="DP455" s="37"/>
      <c r="DQ455" s="37"/>
      <c r="DR455" s="37"/>
      <c r="DS455" s="37"/>
      <c r="DT455" s="37"/>
      <c r="DU455" s="37"/>
      <c r="DV455" s="37"/>
      <c r="DW455" s="37"/>
      <c r="DX455" s="37"/>
      <c r="DY455" s="37"/>
      <c r="DZ455" s="37"/>
      <c r="EA455" s="37"/>
      <c r="EB455" s="37"/>
      <c r="EC455" s="37"/>
      <c r="ED455" s="37"/>
      <c r="EE455" s="37"/>
      <c r="EF455" s="37"/>
      <c r="EG455" s="37"/>
      <c r="EH455" s="37"/>
      <c r="EI455" s="37"/>
      <c r="EJ455" s="37"/>
      <c r="EK455" s="37"/>
      <c r="EL455" s="37"/>
      <c r="EM455" s="37"/>
      <c r="EN455" s="37"/>
      <c r="EO455" s="37"/>
      <c r="EP455" s="37"/>
      <c r="EQ455" s="37"/>
      <c r="ER455" s="37"/>
      <c r="ES455" s="37"/>
      <c r="ET455" s="37"/>
      <c r="EU455" s="37"/>
      <c r="EV455" s="37"/>
      <c r="EW455" s="37"/>
      <c r="EX455" s="37"/>
      <c r="EY455" s="37"/>
      <c r="EZ455" s="37"/>
      <c r="FA455" s="37"/>
      <c r="FB455" s="37"/>
      <c r="FC455" s="37"/>
      <c r="FD455" s="37"/>
      <c r="FE455" s="37"/>
      <c r="FF455" s="37"/>
      <c r="FG455" s="37"/>
      <c r="FH455" s="37"/>
      <c r="FI455" s="37"/>
      <c r="FJ455" s="37"/>
      <c r="FK455" s="37"/>
      <c r="FL455" s="37"/>
      <c r="FM455" s="37"/>
      <c r="FN455" s="37"/>
      <c r="FO455" s="37"/>
      <c r="FP455" s="37"/>
      <c r="FQ455" s="37"/>
      <c r="FR455" s="37"/>
      <c r="FS455" s="37"/>
      <c r="FT455" s="37"/>
      <c r="FU455" s="37"/>
      <c r="FV455" s="37"/>
      <c r="FW455" s="37"/>
      <c r="FX455" s="37"/>
      <c r="FY455" s="37"/>
      <c r="FZ455" s="37"/>
      <c r="GA455" s="37"/>
      <c r="GB455" s="37"/>
      <c r="GC455" s="37"/>
      <c r="GD455" s="37"/>
      <c r="GE455" s="37"/>
      <c r="GF455" s="37"/>
      <c r="GG455" s="37"/>
      <c r="GH455" s="37"/>
      <c r="GI455" s="37"/>
      <c r="GJ455" s="37"/>
      <c r="GK455" s="37"/>
      <c r="GL455" s="37"/>
      <c r="GM455" s="37"/>
      <c r="GN455" s="37"/>
      <c r="GO455" s="37"/>
      <c r="GP455" s="37"/>
      <c r="GQ455" s="37"/>
      <c r="GR455" s="37"/>
      <c r="GS455" s="37"/>
      <c r="GT455" s="37"/>
      <c r="GU455" s="37"/>
      <c r="GV455" s="37"/>
      <c r="GW455" s="37"/>
      <c r="GX455" s="37"/>
      <c r="GY455" s="37"/>
      <c r="GZ455" s="37"/>
      <c r="HA455" s="37"/>
      <c r="HB455" s="37"/>
      <c r="HC455" s="37"/>
      <c r="HD455" s="37"/>
      <c r="HE455" s="37"/>
      <c r="HF455" s="37"/>
      <c r="HG455" s="37"/>
      <c r="HH455" s="37"/>
      <c r="HI455" s="37"/>
      <c r="HJ455" s="37"/>
      <c r="HK455" s="37"/>
      <c r="HL455" s="37"/>
      <c r="HM455" s="37"/>
      <c r="HN455" s="37"/>
      <c r="HO455" s="37"/>
      <c r="HP455" s="37"/>
      <c r="HQ455" s="37"/>
      <c r="HR455" s="37"/>
      <c r="HS455" s="37"/>
      <c r="HT455" s="37"/>
      <c r="HU455" s="37"/>
      <c r="HV455" s="37"/>
      <c r="HW455" s="37"/>
      <c r="HX455" s="37"/>
      <c r="HY455" s="37"/>
      <c r="HZ455" s="37"/>
      <c r="IA455" s="37"/>
      <c r="IB455" s="37"/>
      <c r="IC455" s="37"/>
      <c r="ID455" s="37"/>
      <c r="IE455" s="37"/>
      <c r="IF455" s="37"/>
      <c r="IG455" s="37"/>
      <c r="IH455" s="37"/>
      <c r="II455" s="37"/>
      <c r="IJ455" s="37"/>
      <c r="IK455" s="37"/>
      <c r="IL455" s="37"/>
      <c r="IM455" s="37"/>
      <c r="IN455" s="37"/>
      <c r="IO455" s="37"/>
      <c r="IP455" s="37"/>
      <c r="IQ455" s="37"/>
      <c r="IR455" s="37"/>
      <c r="IS455" s="37"/>
      <c r="IT455" s="37"/>
      <c r="IU455" s="37"/>
      <c r="IV455" s="37"/>
    </row>
    <row r="456" spans="1:256">
      <c r="A456" s="179"/>
      <c r="B456" s="178"/>
      <c r="C456" s="178"/>
      <c r="D456" s="178"/>
      <c r="E456" s="180"/>
      <c r="F456" s="180"/>
      <c r="G456" s="181"/>
      <c r="H456" s="95"/>
      <c r="I456" s="104"/>
      <c r="J456" s="95"/>
      <c r="K456" s="95"/>
      <c r="L456" s="95"/>
      <c r="M456" s="95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  <c r="BO456" s="37"/>
      <c r="BP456" s="37"/>
      <c r="BQ456" s="37"/>
      <c r="BR456" s="37"/>
      <c r="BS456" s="37"/>
      <c r="BT456" s="37"/>
      <c r="BU456" s="37"/>
      <c r="BV456" s="37"/>
      <c r="BW456" s="37"/>
      <c r="BX456" s="37"/>
      <c r="BY456" s="37"/>
      <c r="BZ456" s="37"/>
      <c r="CA456" s="37"/>
      <c r="CB456" s="37"/>
      <c r="CC456" s="37"/>
      <c r="CD456" s="37"/>
      <c r="CE456" s="37"/>
      <c r="CF456" s="37"/>
      <c r="CG456" s="37"/>
      <c r="CH456" s="37"/>
      <c r="CI456" s="37"/>
      <c r="CJ456" s="37"/>
      <c r="CK456" s="37"/>
      <c r="CL456" s="37"/>
      <c r="CM456" s="37"/>
      <c r="CN456" s="37"/>
      <c r="CO456" s="37"/>
      <c r="CP456" s="37"/>
      <c r="CQ456" s="37"/>
      <c r="CR456" s="37"/>
      <c r="CS456" s="37"/>
      <c r="CT456" s="37"/>
      <c r="CU456" s="37"/>
      <c r="CV456" s="37"/>
      <c r="CW456" s="37"/>
      <c r="CX456" s="37"/>
      <c r="CY456" s="37"/>
      <c r="CZ456" s="37"/>
      <c r="DA456" s="37"/>
      <c r="DB456" s="37"/>
      <c r="DC456" s="37"/>
      <c r="DD456" s="37"/>
      <c r="DE456" s="37"/>
      <c r="DF456" s="37"/>
      <c r="DG456" s="37"/>
      <c r="DH456" s="37"/>
      <c r="DI456" s="37"/>
      <c r="DJ456" s="37"/>
      <c r="DK456" s="37"/>
      <c r="DL456" s="37"/>
      <c r="DM456" s="37"/>
      <c r="DN456" s="37"/>
      <c r="DO456" s="37"/>
      <c r="DP456" s="37"/>
      <c r="DQ456" s="37"/>
      <c r="DR456" s="37"/>
      <c r="DS456" s="37"/>
      <c r="DT456" s="37"/>
      <c r="DU456" s="37"/>
      <c r="DV456" s="37"/>
      <c r="DW456" s="37"/>
      <c r="DX456" s="37"/>
      <c r="DY456" s="37"/>
      <c r="DZ456" s="37"/>
      <c r="EA456" s="37"/>
      <c r="EB456" s="37"/>
      <c r="EC456" s="37"/>
      <c r="ED456" s="37"/>
      <c r="EE456" s="37"/>
      <c r="EF456" s="37"/>
      <c r="EG456" s="37"/>
      <c r="EH456" s="37"/>
      <c r="EI456" s="37"/>
      <c r="EJ456" s="37"/>
      <c r="EK456" s="37"/>
      <c r="EL456" s="37"/>
      <c r="EM456" s="37"/>
      <c r="EN456" s="37"/>
      <c r="EO456" s="37"/>
      <c r="EP456" s="37"/>
      <c r="EQ456" s="37"/>
      <c r="ER456" s="37"/>
      <c r="ES456" s="37"/>
      <c r="ET456" s="37"/>
      <c r="EU456" s="37"/>
      <c r="EV456" s="37"/>
      <c r="EW456" s="37"/>
      <c r="EX456" s="37"/>
      <c r="EY456" s="37"/>
      <c r="EZ456" s="37"/>
      <c r="FA456" s="37"/>
      <c r="FB456" s="37"/>
      <c r="FC456" s="37"/>
      <c r="FD456" s="37"/>
      <c r="FE456" s="37"/>
      <c r="FF456" s="37"/>
      <c r="FG456" s="37"/>
      <c r="FH456" s="37"/>
      <c r="FI456" s="37"/>
      <c r="FJ456" s="37"/>
      <c r="FK456" s="37"/>
      <c r="FL456" s="37"/>
      <c r="FM456" s="37"/>
      <c r="FN456" s="37"/>
      <c r="FO456" s="37"/>
      <c r="FP456" s="37"/>
      <c r="FQ456" s="37"/>
      <c r="FR456" s="37"/>
      <c r="FS456" s="37"/>
      <c r="FT456" s="37"/>
      <c r="FU456" s="37"/>
      <c r="FV456" s="37"/>
      <c r="FW456" s="37"/>
      <c r="FX456" s="37"/>
      <c r="FY456" s="37"/>
      <c r="FZ456" s="37"/>
      <c r="GA456" s="37"/>
      <c r="GB456" s="37"/>
      <c r="GC456" s="37"/>
      <c r="GD456" s="37"/>
      <c r="GE456" s="37"/>
      <c r="GF456" s="37"/>
      <c r="GG456" s="37"/>
      <c r="GH456" s="37"/>
      <c r="GI456" s="37"/>
      <c r="GJ456" s="37"/>
      <c r="GK456" s="37"/>
      <c r="GL456" s="37"/>
      <c r="GM456" s="37"/>
      <c r="GN456" s="37"/>
      <c r="GO456" s="37"/>
      <c r="GP456" s="37"/>
      <c r="GQ456" s="37"/>
      <c r="GR456" s="37"/>
      <c r="GS456" s="37"/>
      <c r="GT456" s="37"/>
      <c r="GU456" s="37"/>
      <c r="GV456" s="37"/>
      <c r="GW456" s="37"/>
      <c r="GX456" s="37"/>
      <c r="GY456" s="37"/>
      <c r="GZ456" s="37"/>
      <c r="HA456" s="37"/>
      <c r="HB456" s="37"/>
      <c r="HC456" s="37"/>
      <c r="HD456" s="37"/>
      <c r="HE456" s="37"/>
      <c r="HF456" s="37"/>
      <c r="HG456" s="37"/>
      <c r="HH456" s="37"/>
      <c r="HI456" s="37"/>
      <c r="HJ456" s="37"/>
      <c r="HK456" s="37"/>
      <c r="HL456" s="37"/>
      <c r="HM456" s="37"/>
      <c r="HN456" s="37"/>
      <c r="HO456" s="37"/>
      <c r="HP456" s="37"/>
      <c r="HQ456" s="37"/>
      <c r="HR456" s="37"/>
      <c r="HS456" s="37"/>
      <c r="HT456" s="37"/>
      <c r="HU456" s="37"/>
      <c r="HV456" s="37"/>
      <c r="HW456" s="37"/>
      <c r="HX456" s="37"/>
      <c r="HY456" s="37"/>
      <c r="HZ456" s="37"/>
      <c r="IA456" s="37"/>
      <c r="IB456" s="37"/>
      <c r="IC456" s="37"/>
      <c r="ID456" s="37"/>
      <c r="IE456" s="37"/>
      <c r="IF456" s="37"/>
      <c r="IG456" s="37"/>
      <c r="IH456" s="37"/>
      <c r="II456" s="37"/>
      <c r="IJ456" s="37"/>
      <c r="IK456" s="37"/>
      <c r="IL456" s="37"/>
      <c r="IM456" s="37"/>
      <c r="IN456" s="37"/>
      <c r="IO456" s="37"/>
      <c r="IP456" s="37"/>
      <c r="IQ456" s="37"/>
      <c r="IR456" s="37"/>
      <c r="IS456" s="37"/>
      <c r="IT456" s="37"/>
      <c r="IU456" s="37"/>
      <c r="IV456" s="37"/>
    </row>
    <row r="457" spans="1:256">
      <c r="A457" s="179"/>
      <c r="B457" s="178"/>
      <c r="C457" s="186"/>
      <c r="D457" s="178"/>
      <c r="E457" s="180"/>
      <c r="F457" s="180"/>
      <c r="G457" s="181"/>
      <c r="H457" s="178"/>
      <c r="I457" s="104"/>
      <c r="J457" s="178"/>
      <c r="K457" s="95"/>
      <c r="L457" s="178"/>
      <c r="M457" s="182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  <c r="BL457" s="37"/>
      <c r="BM457" s="37"/>
      <c r="BN457" s="37"/>
      <c r="BO457" s="37"/>
      <c r="BP457" s="37"/>
      <c r="BQ457" s="37"/>
      <c r="BR457" s="37"/>
      <c r="BS457" s="37"/>
      <c r="BT457" s="37"/>
      <c r="BU457" s="37"/>
      <c r="BV457" s="37"/>
      <c r="BW457" s="37"/>
      <c r="BX457" s="37"/>
      <c r="BY457" s="37"/>
      <c r="BZ457" s="37"/>
      <c r="CA457" s="37"/>
      <c r="CB457" s="37"/>
      <c r="CC457" s="37"/>
      <c r="CD457" s="37"/>
      <c r="CE457" s="37"/>
      <c r="CF457" s="37"/>
      <c r="CG457" s="37"/>
      <c r="CH457" s="37"/>
      <c r="CI457" s="37"/>
      <c r="CJ457" s="37"/>
      <c r="CK457" s="37"/>
      <c r="CL457" s="37"/>
      <c r="CM457" s="37"/>
      <c r="CN457" s="37"/>
      <c r="CO457" s="37"/>
      <c r="CP457" s="37"/>
      <c r="CQ457" s="37"/>
      <c r="CR457" s="37"/>
      <c r="CS457" s="37"/>
      <c r="CT457" s="37"/>
      <c r="CU457" s="37"/>
      <c r="CV457" s="37"/>
      <c r="CW457" s="37"/>
      <c r="CX457" s="37"/>
      <c r="CY457" s="37"/>
      <c r="CZ457" s="37"/>
      <c r="DA457" s="37"/>
      <c r="DB457" s="37"/>
      <c r="DC457" s="37"/>
      <c r="DD457" s="37"/>
      <c r="DE457" s="37"/>
      <c r="DF457" s="37"/>
      <c r="DG457" s="37"/>
      <c r="DH457" s="37"/>
      <c r="DI457" s="37"/>
      <c r="DJ457" s="37"/>
      <c r="DK457" s="37"/>
      <c r="DL457" s="37"/>
      <c r="DM457" s="37"/>
      <c r="DN457" s="37"/>
      <c r="DO457" s="37"/>
      <c r="DP457" s="37"/>
      <c r="DQ457" s="37"/>
      <c r="DR457" s="37"/>
      <c r="DS457" s="37"/>
      <c r="DT457" s="37"/>
      <c r="DU457" s="37"/>
      <c r="DV457" s="37"/>
      <c r="DW457" s="37"/>
      <c r="DX457" s="37"/>
      <c r="DY457" s="37"/>
      <c r="DZ457" s="37"/>
      <c r="EA457" s="37"/>
      <c r="EB457" s="37"/>
      <c r="EC457" s="37"/>
      <c r="ED457" s="37"/>
      <c r="EE457" s="37"/>
      <c r="EF457" s="37"/>
      <c r="EG457" s="37"/>
      <c r="EH457" s="37"/>
      <c r="EI457" s="37"/>
      <c r="EJ457" s="37"/>
      <c r="EK457" s="37"/>
      <c r="EL457" s="37"/>
      <c r="EM457" s="37"/>
      <c r="EN457" s="37"/>
      <c r="EO457" s="37"/>
      <c r="EP457" s="37"/>
      <c r="EQ457" s="37"/>
      <c r="ER457" s="37"/>
      <c r="ES457" s="37"/>
      <c r="ET457" s="37"/>
      <c r="EU457" s="37"/>
      <c r="EV457" s="37"/>
      <c r="EW457" s="37"/>
      <c r="EX457" s="37"/>
      <c r="EY457" s="37"/>
      <c r="EZ457" s="37"/>
      <c r="FA457" s="37"/>
      <c r="FB457" s="37"/>
      <c r="FC457" s="37"/>
      <c r="FD457" s="37"/>
      <c r="FE457" s="37"/>
      <c r="FF457" s="37"/>
      <c r="FG457" s="37"/>
      <c r="FH457" s="37"/>
      <c r="FI457" s="37"/>
      <c r="FJ457" s="37"/>
      <c r="FK457" s="37"/>
      <c r="FL457" s="37"/>
      <c r="FM457" s="37"/>
      <c r="FN457" s="37"/>
      <c r="FO457" s="37"/>
      <c r="FP457" s="37"/>
      <c r="FQ457" s="37"/>
      <c r="FR457" s="37"/>
      <c r="FS457" s="37"/>
      <c r="FT457" s="37"/>
      <c r="FU457" s="37"/>
      <c r="FV457" s="37"/>
      <c r="FW457" s="37"/>
      <c r="FX457" s="37"/>
      <c r="FY457" s="37"/>
      <c r="FZ457" s="37"/>
      <c r="GA457" s="37"/>
      <c r="GB457" s="37"/>
      <c r="GC457" s="37"/>
      <c r="GD457" s="37"/>
      <c r="GE457" s="37"/>
      <c r="GF457" s="37"/>
      <c r="GG457" s="37"/>
      <c r="GH457" s="37"/>
      <c r="GI457" s="37"/>
      <c r="GJ457" s="37"/>
      <c r="GK457" s="37"/>
      <c r="GL457" s="37"/>
      <c r="GM457" s="37"/>
      <c r="GN457" s="37"/>
      <c r="GO457" s="37"/>
      <c r="GP457" s="37"/>
      <c r="GQ457" s="37"/>
      <c r="GR457" s="37"/>
      <c r="GS457" s="37"/>
      <c r="GT457" s="37"/>
      <c r="GU457" s="37"/>
      <c r="GV457" s="37"/>
      <c r="GW457" s="37"/>
      <c r="GX457" s="37"/>
      <c r="GY457" s="37"/>
      <c r="GZ457" s="37"/>
      <c r="HA457" s="37"/>
      <c r="HB457" s="37"/>
      <c r="HC457" s="37"/>
      <c r="HD457" s="37"/>
      <c r="HE457" s="37"/>
      <c r="HF457" s="37"/>
      <c r="HG457" s="37"/>
      <c r="HH457" s="37"/>
      <c r="HI457" s="37"/>
      <c r="HJ457" s="37"/>
      <c r="HK457" s="37"/>
      <c r="HL457" s="37"/>
      <c r="HM457" s="37"/>
      <c r="HN457" s="37"/>
      <c r="HO457" s="37"/>
      <c r="HP457" s="37"/>
      <c r="HQ457" s="37"/>
      <c r="HR457" s="37"/>
      <c r="HS457" s="37"/>
      <c r="HT457" s="37"/>
      <c r="HU457" s="37"/>
      <c r="HV457" s="37"/>
      <c r="HW457" s="37"/>
      <c r="HX457" s="37"/>
      <c r="HY457" s="37"/>
      <c r="HZ457" s="37"/>
      <c r="IA457" s="37"/>
      <c r="IB457" s="37"/>
      <c r="IC457" s="37"/>
      <c r="ID457" s="37"/>
      <c r="IE457" s="37"/>
      <c r="IF457" s="37"/>
      <c r="IG457" s="37"/>
      <c r="IH457" s="37"/>
      <c r="II457" s="37"/>
      <c r="IJ457" s="37"/>
      <c r="IK457" s="37"/>
      <c r="IL457" s="37"/>
      <c r="IM457" s="37"/>
      <c r="IN457" s="37"/>
      <c r="IO457" s="37"/>
      <c r="IP457" s="37"/>
      <c r="IQ457" s="37"/>
      <c r="IR457" s="37"/>
      <c r="IS457" s="37"/>
      <c r="IT457" s="37"/>
      <c r="IU457" s="37"/>
      <c r="IV457" s="37"/>
    </row>
    <row r="458" spans="1:256">
      <c r="A458" s="179"/>
      <c r="B458" s="178"/>
      <c r="C458" s="178"/>
      <c r="D458" s="178"/>
      <c r="E458" s="180"/>
      <c r="F458" s="180"/>
      <c r="G458" s="181"/>
      <c r="H458" s="95"/>
      <c r="I458" s="104"/>
      <c r="J458" s="95"/>
      <c r="K458" s="95"/>
      <c r="L458" s="95"/>
      <c r="M458" s="95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  <c r="BL458" s="37"/>
      <c r="BM458" s="37"/>
      <c r="BN458" s="37"/>
      <c r="BO458" s="37"/>
      <c r="BP458" s="37"/>
      <c r="BQ458" s="37"/>
      <c r="BR458" s="37"/>
      <c r="BS458" s="37"/>
      <c r="BT458" s="37"/>
      <c r="BU458" s="37"/>
      <c r="BV458" s="37"/>
      <c r="BW458" s="37"/>
      <c r="BX458" s="37"/>
      <c r="BY458" s="37"/>
      <c r="BZ458" s="37"/>
      <c r="CA458" s="37"/>
      <c r="CB458" s="37"/>
      <c r="CC458" s="37"/>
      <c r="CD458" s="37"/>
      <c r="CE458" s="37"/>
      <c r="CF458" s="37"/>
      <c r="CG458" s="37"/>
      <c r="CH458" s="37"/>
      <c r="CI458" s="37"/>
      <c r="CJ458" s="37"/>
      <c r="CK458" s="37"/>
      <c r="CL458" s="37"/>
      <c r="CM458" s="37"/>
      <c r="CN458" s="37"/>
      <c r="CO458" s="37"/>
      <c r="CP458" s="37"/>
      <c r="CQ458" s="37"/>
      <c r="CR458" s="37"/>
      <c r="CS458" s="37"/>
      <c r="CT458" s="37"/>
      <c r="CU458" s="37"/>
      <c r="CV458" s="37"/>
      <c r="CW458" s="37"/>
      <c r="CX458" s="37"/>
      <c r="CY458" s="37"/>
      <c r="CZ458" s="37"/>
      <c r="DA458" s="37"/>
      <c r="DB458" s="37"/>
      <c r="DC458" s="37"/>
      <c r="DD458" s="37"/>
      <c r="DE458" s="37"/>
      <c r="DF458" s="37"/>
      <c r="DG458" s="37"/>
      <c r="DH458" s="37"/>
      <c r="DI458" s="37"/>
      <c r="DJ458" s="37"/>
      <c r="DK458" s="37"/>
      <c r="DL458" s="37"/>
      <c r="DM458" s="37"/>
      <c r="DN458" s="37"/>
      <c r="DO458" s="37"/>
      <c r="DP458" s="37"/>
      <c r="DQ458" s="37"/>
      <c r="DR458" s="37"/>
      <c r="DS458" s="37"/>
      <c r="DT458" s="37"/>
      <c r="DU458" s="37"/>
      <c r="DV458" s="37"/>
      <c r="DW458" s="37"/>
      <c r="DX458" s="37"/>
      <c r="DY458" s="37"/>
      <c r="DZ458" s="37"/>
      <c r="EA458" s="37"/>
      <c r="EB458" s="37"/>
      <c r="EC458" s="37"/>
      <c r="ED458" s="37"/>
      <c r="EE458" s="37"/>
      <c r="EF458" s="37"/>
      <c r="EG458" s="37"/>
      <c r="EH458" s="37"/>
      <c r="EI458" s="37"/>
      <c r="EJ458" s="37"/>
      <c r="EK458" s="37"/>
      <c r="EL458" s="37"/>
      <c r="EM458" s="37"/>
      <c r="EN458" s="37"/>
      <c r="EO458" s="37"/>
      <c r="EP458" s="37"/>
      <c r="EQ458" s="37"/>
      <c r="ER458" s="37"/>
      <c r="ES458" s="37"/>
      <c r="ET458" s="37"/>
      <c r="EU458" s="37"/>
      <c r="EV458" s="37"/>
      <c r="EW458" s="37"/>
      <c r="EX458" s="37"/>
      <c r="EY458" s="37"/>
      <c r="EZ458" s="37"/>
      <c r="FA458" s="37"/>
      <c r="FB458" s="37"/>
      <c r="FC458" s="37"/>
      <c r="FD458" s="37"/>
      <c r="FE458" s="37"/>
      <c r="FF458" s="37"/>
      <c r="FG458" s="37"/>
      <c r="FH458" s="37"/>
      <c r="FI458" s="37"/>
      <c r="FJ458" s="37"/>
      <c r="FK458" s="37"/>
      <c r="FL458" s="37"/>
      <c r="FM458" s="37"/>
      <c r="FN458" s="37"/>
      <c r="FO458" s="37"/>
      <c r="FP458" s="37"/>
      <c r="FQ458" s="37"/>
      <c r="FR458" s="37"/>
      <c r="FS458" s="37"/>
      <c r="FT458" s="37"/>
      <c r="FU458" s="37"/>
      <c r="FV458" s="37"/>
      <c r="FW458" s="37"/>
      <c r="FX458" s="37"/>
      <c r="FY458" s="37"/>
      <c r="FZ458" s="37"/>
      <c r="GA458" s="37"/>
      <c r="GB458" s="37"/>
      <c r="GC458" s="37"/>
      <c r="GD458" s="37"/>
      <c r="GE458" s="37"/>
      <c r="GF458" s="37"/>
      <c r="GG458" s="37"/>
      <c r="GH458" s="37"/>
      <c r="GI458" s="37"/>
      <c r="GJ458" s="37"/>
      <c r="GK458" s="37"/>
      <c r="GL458" s="37"/>
      <c r="GM458" s="37"/>
      <c r="GN458" s="37"/>
      <c r="GO458" s="37"/>
      <c r="GP458" s="37"/>
      <c r="GQ458" s="37"/>
      <c r="GR458" s="37"/>
      <c r="GS458" s="37"/>
      <c r="GT458" s="37"/>
      <c r="GU458" s="37"/>
      <c r="GV458" s="37"/>
      <c r="GW458" s="37"/>
      <c r="GX458" s="37"/>
      <c r="GY458" s="37"/>
      <c r="GZ458" s="37"/>
      <c r="HA458" s="37"/>
      <c r="HB458" s="37"/>
      <c r="HC458" s="37"/>
      <c r="HD458" s="37"/>
      <c r="HE458" s="37"/>
      <c r="HF458" s="37"/>
      <c r="HG458" s="37"/>
      <c r="HH458" s="37"/>
      <c r="HI458" s="37"/>
      <c r="HJ458" s="37"/>
      <c r="HK458" s="37"/>
      <c r="HL458" s="37"/>
      <c r="HM458" s="37"/>
      <c r="HN458" s="37"/>
      <c r="HO458" s="37"/>
      <c r="HP458" s="37"/>
      <c r="HQ458" s="37"/>
      <c r="HR458" s="37"/>
      <c r="HS458" s="37"/>
      <c r="HT458" s="37"/>
      <c r="HU458" s="37"/>
      <c r="HV458" s="37"/>
      <c r="HW458" s="37"/>
      <c r="HX458" s="37"/>
      <c r="HY458" s="37"/>
      <c r="HZ458" s="37"/>
      <c r="IA458" s="37"/>
      <c r="IB458" s="37"/>
      <c r="IC458" s="37"/>
      <c r="ID458" s="37"/>
      <c r="IE458" s="37"/>
      <c r="IF458" s="37"/>
      <c r="IG458" s="37"/>
      <c r="IH458" s="37"/>
      <c r="II458" s="37"/>
      <c r="IJ458" s="37"/>
      <c r="IK458" s="37"/>
      <c r="IL458" s="37"/>
      <c r="IM458" s="37"/>
      <c r="IN458" s="37"/>
      <c r="IO458" s="37"/>
      <c r="IP458" s="37"/>
      <c r="IQ458" s="37"/>
      <c r="IR458" s="37"/>
      <c r="IS458" s="37"/>
      <c r="IT458" s="37"/>
      <c r="IU458" s="37"/>
      <c r="IV458" s="37"/>
    </row>
    <row r="459" spans="1:256">
      <c r="A459" s="179"/>
      <c r="B459" s="178"/>
      <c r="C459" s="186"/>
      <c r="D459" s="178"/>
      <c r="E459" s="180"/>
      <c r="F459" s="180"/>
      <c r="G459" s="181"/>
      <c r="H459" s="178"/>
      <c r="I459" s="104"/>
      <c r="J459" s="178"/>
      <c r="K459" s="95"/>
      <c r="L459" s="178"/>
      <c r="M459" s="182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  <c r="BL459" s="37"/>
      <c r="BM459" s="37"/>
      <c r="BN459" s="37"/>
      <c r="BO459" s="37"/>
      <c r="BP459" s="37"/>
      <c r="BQ459" s="37"/>
      <c r="BR459" s="37"/>
      <c r="BS459" s="37"/>
      <c r="BT459" s="37"/>
      <c r="BU459" s="37"/>
      <c r="BV459" s="37"/>
      <c r="BW459" s="37"/>
      <c r="BX459" s="37"/>
      <c r="BY459" s="37"/>
      <c r="BZ459" s="37"/>
      <c r="CA459" s="37"/>
      <c r="CB459" s="37"/>
      <c r="CC459" s="37"/>
      <c r="CD459" s="37"/>
      <c r="CE459" s="37"/>
      <c r="CF459" s="37"/>
      <c r="CG459" s="37"/>
      <c r="CH459" s="37"/>
      <c r="CI459" s="37"/>
      <c r="CJ459" s="37"/>
      <c r="CK459" s="37"/>
      <c r="CL459" s="37"/>
      <c r="CM459" s="37"/>
      <c r="CN459" s="37"/>
      <c r="CO459" s="37"/>
      <c r="CP459" s="37"/>
      <c r="CQ459" s="37"/>
      <c r="CR459" s="37"/>
      <c r="CS459" s="37"/>
      <c r="CT459" s="37"/>
      <c r="CU459" s="37"/>
      <c r="CV459" s="37"/>
      <c r="CW459" s="37"/>
      <c r="CX459" s="37"/>
      <c r="CY459" s="37"/>
      <c r="CZ459" s="37"/>
      <c r="DA459" s="37"/>
      <c r="DB459" s="37"/>
      <c r="DC459" s="37"/>
      <c r="DD459" s="37"/>
      <c r="DE459" s="37"/>
      <c r="DF459" s="37"/>
      <c r="DG459" s="37"/>
      <c r="DH459" s="37"/>
      <c r="DI459" s="37"/>
      <c r="DJ459" s="37"/>
      <c r="DK459" s="37"/>
      <c r="DL459" s="37"/>
      <c r="DM459" s="37"/>
      <c r="DN459" s="37"/>
      <c r="DO459" s="37"/>
      <c r="DP459" s="37"/>
      <c r="DQ459" s="37"/>
      <c r="DR459" s="37"/>
      <c r="DS459" s="37"/>
      <c r="DT459" s="37"/>
      <c r="DU459" s="37"/>
      <c r="DV459" s="37"/>
      <c r="DW459" s="37"/>
      <c r="DX459" s="37"/>
      <c r="DY459" s="37"/>
      <c r="DZ459" s="37"/>
      <c r="EA459" s="37"/>
      <c r="EB459" s="37"/>
      <c r="EC459" s="37"/>
      <c r="ED459" s="37"/>
      <c r="EE459" s="37"/>
      <c r="EF459" s="37"/>
      <c r="EG459" s="37"/>
      <c r="EH459" s="37"/>
      <c r="EI459" s="37"/>
      <c r="EJ459" s="37"/>
      <c r="EK459" s="37"/>
      <c r="EL459" s="37"/>
      <c r="EM459" s="37"/>
      <c r="EN459" s="37"/>
      <c r="EO459" s="37"/>
      <c r="EP459" s="37"/>
      <c r="EQ459" s="37"/>
      <c r="ER459" s="37"/>
      <c r="ES459" s="37"/>
      <c r="ET459" s="37"/>
      <c r="EU459" s="37"/>
      <c r="EV459" s="37"/>
      <c r="EW459" s="37"/>
      <c r="EX459" s="37"/>
      <c r="EY459" s="37"/>
      <c r="EZ459" s="37"/>
      <c r="FA459" s="37"/>
      <c r="FB459" s="37"/>
      <c r="FC459" s="37"/>
      <c r="FD459" s="37"/>
      <c r="FE459" s="37"/>
      <c r="FF459" s="37"/>
      <c r="FG459" s="37"/>
      <c r="FH459" s="37"/>
      <c r="FI459" s="37"/>
      <c r="FJ459" s="37"/>
      <c r="FK459" s="37"/>
      <c r="FL459" s="37"/>
      <c r="FM459" s="37"/>
      <c r="FN459" s="37"/>
      <c r="FO459" s="37"/>
      <c r="FP459" s="37"/>
      <c r="FQ459" s="37"/>
      <c r="FR459" s="37"/>
      <c r="FS459" s="37"/>
      <c r="FT459" s="37"/>
      <c r="FU459" s="37"/>
      <c r="FV459" s="37"/>
      <c r="FW459" s="37"/>
      <c r="FX459" s="37"/>
      <c r="FY459" s="37"/>
      <c r="FZ459" s="37"/>
      <c r="GA459" s="37"/>
      <c r="GB459" s="37"/>
      <c r="GC459" s="37"/>
      <c r="GD459" s="37"/>
      <c r="GE459" s="37"/>
      <c r="GF459" s="37"/>
      <c r="GG459" s="37"/>
      <c r="GH459" s="37"/>
      <c r="GI459" s="37"/>
      <c r="GJ459" s="37"/>
      <c r="GK459" s="37"/>
      <c r="GL459" s="37"/>
      <c r="GM459" s="37"/>
      <c r="GN459" s="37"/>
      <c r="GO459" s="37"/>
      <c r="GP459" s="37"/>
      <c r="GQ459" s="37"/>
      <c r="GR459" s="37"/>
      <c r="GS459" s="37"/>
      <c r="GT459" s="37"/>
      <c r="GU459" s="37"/>
      <c r="GV459" s="37"/>
      <c r="GW459" s="37"/>
      <c r="GX459" s="37"/>
      <c r="GY459" s="37"/>
      <c r="GZ459" s="37"/>
      <c r="HA459" s="37"/>
      <c r="HB459" s="37"/>
      <c r="HC459" s="37"/>
      <c r="HD459" s="37"/>
      <c r="HE459" s="37"/>
      <c r="HF459" s="37"/>
      <c r="HG459" s="37"/>
      <c r="HH459" s="37"/>
      <c r="HI459" s="37"/>
      <c r="HJ459" s="37"/>
      <c r="HK459" s="37"/>
      <c r="HL459" s="37"/>
      <c r="HM459" s="37"/>
      <c r="HN459" s="37"/>
      <c r="HO459" s="37"/>
      <c r="HP459" s="37"/>
      <c r="HQ459" s="37"/>
      <c r="HR459" s="37"/>
      <c r="HS459" s="37"/>
      <c r="HT459" s="37"/>
      <c r="HU459" s="37"/>
      <c r="HV459" s="37"/>
      <c r="HW459" s="37"/>
      <c r="HX459" s="37"/>
      <c r="HY459" s="37"/>
      <c r="HZ459" s="37"/>
      <c r="IA459" s="37"/>
      <c r="IB459" s="37"/>
      <c r="IC459" s="37"/>
      <c r="ID459" s="37"/>
      <c r="IE459" s="37"/>
      <c r="IF459" s="37"/>
      <c r="IG459" s="37"/>
      <c r="IH459" s="37"/>
      <c r="II459" s="37"/>
      <c r="IJ459" s="37"/>
      <c r="IK459" s="37"/>
      <c r="IL459" s="37"/>
      <c r="IM459" s="37"/>
      <c r="IN459" s="37"/>
      <c r="IO459" s="37"/>
      <c r="IP459" s="37"/>
      <c r="IQ459" s="37"/>
      <c r="IR459" s="37"/>
      <c r="IS459" s="37"/>
      <c r="IT459" s="37"/>
      <c r="IU459" s="37"/>
      <c r="IV459" s="37"/>
    </row>
    <row r="460" spans="1:256">
      <c r="A460" s="179"/>
      <c r="B460" s="178"/>
      <c r="C460" s="178"/>
      <c r="D460" s="178"/>
      <c r="E460" s="180"/>
      <c r="F460" s="180"/>
      <c r="G460" s="181"/>
      <c r="H460" s="95"/>
      <c r="I460" s="104"/>
      <c r="J460" s="95"/>
      <c r="K460" s="95"/>
      <c r="L460" s="95"/>
      <c r="M460" s="95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  <c r="BL460" s="37"/>
      <c r="BM460" s="37"/>
      <c r="BN460" s="37"/>
      <c r="BO460" s="37"/>
      <c r="BP460" s="37"/>
      <c r="BQ460" s="37"/>
      <c r="BR460" s="37"/>
      <c r="BS460" s="37"/>
      <c r="BT460" s="37"/>
      <c r="BU460" s="37"/>
      <c r="BV460" s="37"/>
      <c r="BW460" s="37"/>
      <c r="BX460" s="37"/>
      <c r="BY460" s="37"/>
      <c r="BZ460" s="37"/>
      <c r="CA460" s="37"/>
      <c r="CB460" s="37"/>
      <c r="CC460" s="37"/>
      <c r="CD460" s="37"/>
      <c r="CE460" s="37"/>
      <c r="CF460" s="37"/>
      <c r="CG460" s="37"/>
      <c r="CH460" s="37"/>
      <c r="CI460" s="37"/>
      <c r="CJ460" s="37"/>
      <c r="CK460" s="37"/>
      <c r="CL460" s="37"/>
      <c r="CM460" s="37"/>
      <c r="CN460" s="37"/>
      <c r="CO460" s="37"/>
      <c r="CP460" s="37"/>
      <c r="CQ460" s="37"/>
      <c r="CR460" s="37"/>
      <c r="CS460" s="37"/>
      <c r="CT460" s="37"/>
      <c r="CU460" s="37"/>
      <c r="CV460" s="37"/>
      <c r="CW460" s="37"/>
      <c r="CX460" s="37"/>
      <c r="CY460" s="37"/>
      <c r="CZ460" s="37"/>
      <c r="DA460" s="37"/>
      <c r="DB460" s="37"/>
      <c r="DC460" s="37"/>
      <c r="DD460" s="37"/>
      <c r="DE460" s="37"/>
      <c r="DF460" s="37"/>
      <c r="DG460" s="37"/>
      <c r="DH460" s="37"/>
      <c r="DI460" s="37"/>
      <c r="DJ460" s="37"/>
      <c r="DK460" s="37"/>
      <c r="DL460" s="37"/>
      <c r="DM460" s="37"/>
      <c r="DN460" s="37"/>
      <c r="DO460" s="37"/>
      <c r="DP460" s="37"/>
      <c r="DQ460" s="37"/>
      <c r="DR460" s="37"/>
      <c r="DS460" s="37"/>
      <c r="DT460" s="37"/>
      <c r="DU460" s="37"/>
      <c r="DV460" s="37"/>
      <c r="DW460" s="37"/>
      <c r="DX460" s="37"/>
      <c r="DY460" s="37"/>
      <c r="DZ460" s="37"/>
      <c r="EA460" s="37"/>
      <c r="EB460" s="37"/>
      <c r="EC460" s="37"/>
      <c r="ED460" s="37"/>
      <c r="EE460" s="37"/>
      <c r="EF460" s="37"/>
      <c r="EG460" s="37"/>
      <c r="EH460" s="37"/>
      <c r="EI460" s="37"/>
      <c r="EJ460" s="37"/>
      <c r="EK460" s="37"/>
      <c r="EL460" s="37"/>
      <c r="EM460" s="37"/>
      <c r="EN460" s="37"/>
      <c r="EO460" s="37"/>
      <c r="EP460" s="37"/>
      <c r="EQ460" s="37"/>
      <c r="ER460" s="37"/>
      <c r="ES460" s="37"/>
      <c r="ET460" s="37"/>
      <c r="EU460" s="37"/>
      <c r="EV460" s="37"/>
      <c r="EW460" s="37"/>
      <c r="EX460" s="37"/>
      <c r="EY460" s="37"/>
      <c r="EZ460" s="37"/>
      <c r="FA460" s="37"/>
      <c r="FB460" s="37"/>
      <c r="FC460" s="37"/>
      <c r="FD460" s="37"/>
      <c r="FE460" s="37"/>
      <c r="FF460" s="37"/>
      <c r="FG460" s="37"/>
      <c r="FH460" s="37"/>
      <c r="FI460" s="37"/>
      <c r="FJ460" s="37"/>
      <c r="FK460" s="37"/>
      <c r="FL460" s="37"/>
      <c r="FM460" s="37"/>
      <c r="FN460" s="37"/>
      <c r="FO460" s="37"/>
      <c r="FP460" s="37"/>
      <c r="FQ460" s="37"/>
      <c r="FR460" s="37"/>
      <c r="FS460" s="37"/>
      <c r="FT460" s="37"/>
      <c r="FU460" s="37"/>
      <c r="FV460" s="37"/>
      <c r="FW460" s="37"/>
      <c r="FX460" s="37"/>
      <c r="FY460" s="37"/>
      <c r="FZ460" s="37"/>
      <c r="GA460" s="37"/>
      <c r="GB460" s="37"/>
      <c r="GC460" s="37"/>
      <c r="GD460" s="37"/>
      <c r="GE460" s="37"/>
      <c r="GF460" s="37"/>
      <c r="GG460" s="37"/>
      <c r="GH460" s="37"/>
      <c r="GI460" s="37"/>
      <c r="GJ460" s="37"/>
      <c r="GK460" s="37"/>
      <c r="GL460" s="37"/>
      <c r="GM460" s="37"/>
      <c r="GN460" s="37"/>
      <c r="GO460" s="37"/>
      <c r="GP460" s="37"/>
      <c r="GQ460" s="37"/>
      <c r="GR460" s="37"/>
      <c r="GS460" s="37"/>
      <c r="GT460" s="37"/>
      <c r="GU460" s="37"/>
      <c r="GV460" s="37"/>
      <c r="GW460" s="37"/>
      <c r="GX460" s="37"/>
      <c r="GY460" s="37"/>
      <c r="GZ460" s="37"/>
      <c r="HA460" s="37"/>
      <c r="HB460" s="37"/>
      <c r="HC460" s="37"/>
      <c r="HD460" s="37"/>
      <c r="HE460" s="37"/>
      <c r="HF460" s="37"/>
      <c r="HG460" s="37"/>
      <c r="HH460" s="37"/>
      <c r="HI460" s="37"/>
      <c r="HJ460" s="37"/>
      <c r="HK460" s="37"/>
      <c r="HL460" s="37"/>
      <c r="HM460" s="37"/>
      <c r="HN460" s="37"/>
      <c r="HO460" s="37"/>
      <c r="HP460" s="37"/>
      <c r="HQ460" s="37"/>
      <c r="HR460" s="37"/>
      <c r="HS460" s="37"/>
      <c r="HT460" s="37"/>
      <c r="HU460" s="37"/>
      <c r="HV460" s="37"/>
      <c r="HW460" s="37"/>
      <c r="HX460" s="37"/>
      <c r="HY460" s="37"/>
      <c r="HZ460" s="37"/>
      <c r="IA460" s="37"/>
      <c r="IB460" s="37"/>
      <c r="IC460" s="37"/>
      <c r="ID460" s="37"/>
      <c r="IE460" s="37"/>
      <c r="IF460" s="37"/>
      <c r="IG460" s="37"/>
      <c r="IH460" s="37"/>
      <c r="II460" s="37"/>
      <c r="IJ460" s="37"/>
      <c r="IK460" s="37"/>
      <c r="IL460" s="37"/>
      <c r="IM460" s="37"/>
      <c r="IN460" s="37"/>
      <c r="IO460" s="37"/>
      <c r="IP460" s="37"/>
      <c r="IQ460" s="37"/>
      <c r="IR460" s="37"/>
      <c r="IS460" s="37"/>
      <c r="IT460" s="37"/>
      <c r="IU460" s="37"/>
      <c r="IV460" s="37"/>
    </row>
    <row r="461" spans="1:256">
      <c r="A461" s="179"/>
      <c r="B461" s="178"/>
      <c r="C461" s="186"/>
      <c r="D461" s="178"/>
      <c r="E461" s="178"/>
      <c r="F461" s="178"/>
      <c r="G461" s="181"/>
      <c r="H461" s="178"/>
      <c r="I461" s="104"/>
      <c r="J461" s="95"/>
      <c r="K461" s="95"/>
      <c r="L461" s="95"/>
      <c r="M461" s="95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  <c r="BL461" s="37"/>
      <c r="BM461" s="37"/>
      <c r="BN461" s="37"/>
      <c r="BO461" s="37"/>
      <c r="BP461" s="37"/>
      <c r="BQ461" s="37"/>
      <c r="BR461" s="37"/>
      <c r="BS461" s="37"/>
      <c r="BT461" s="37"/>
      <c r="BU461" s="37"/>
      <c r="BV461" s="37"/>
      <c r="BW461" s="37"/>
      <c r="BX461" s="37"/>
      <c r="BY461" s="37"/>
      <c r="BZ461" s="37"/>
      <c r="CA461" s="37"/>
      <c r="CB461" s="37"/>
      <c r="CC461" s="37"/>
      <c r="CD461" s="37"/>
      <c r="CE461" s="37"/>
      <c r="CF461" s="37"/>
      <c r="CG461" s="37"/>
      <c r="CH461" s="37"/>
      <c r="CI461" s="37"/>
      <c r="CJ461" s="37"/>
      <c r="CK461" s="37"/>
      <c r="CL461" s="37"/>
      <c r="CM461" s="37"/>
      <c r="CN461" s="37"/>
      <c r="CO461" s="37"/>
      <c r="CP461" s="37"/>
      <c r="CQ461" s="37"/>
      <c r="CR461" s="37"/>
      <c r="CS461" s="37"/>
      <c r="CT461" s="37"/>
      <c r="CU461" s="37"/>
      <c r="CV461" s="37"/>
      <c r="CW461" s="37"/>
      <c r="CX461" s="37"/>
      <c r="CY461" s="37"/>
      <c r="CZ461" s="37"/>
      <c r="DA461" s="37"/>
      <c r="DB461" s="37"/>
      <c r="DC461" s="37"/>
      <c r="DD461" s="37"/>
      <c r="DE461" s="37"/>
      <c r="DF461" s="37"/>
      <c r="DG461" s="37"/>
      <c r="DH461" s="37"/>
      <c r="DI461" s="37"/>
      <c r="DJ461" s="37"/>
      <c r="DK461" s="37"/>
      <c r="DL461" s="37"/>
      <c r="DM461" s="37"/>
      <c r="DN461" s="37"/>
      <c r="DO461" s="37"/>
      <c r="DP461" s="37"/>
      <c r="DQ461" s="37"/>
      <c r="DR461" s="37"/>
      <c r="DS461" s="37"/>
      <c r="DT461" s="37"/>
      <c r="DU461" s="37"/>
      <c r="DV461" s="37"/>
      <c r="DW461" s="37"/>
      <c r="DX461" s="37"/>
      <c r="DY461" s="37"/>
      <c r="DZ461" s="37"/>
      <c r="EA461" s="37"/>
      <c r="EB461" s="37"/>
      <c r="EC461" s="37"/>
      <c r="ED461" s="37"/>
      <c r="EE461" s="37"/>
      <c r="EF461" s="37"/>
      <c r="EG461" s="37"/>
      <c r="EH461" s="37"/>
      <c r="EI461" s="37"/>
      <c r="EJ461" s="37"/>
      <c r="EK461" s="37"/>
      <c r="EL461" s="37"/>
      <c r="EM461" s="37"/>
      <c r="EN461" s="37"/>
      <c r="EO461" s="37"/>
      <c r="EP461" s="37"/>
      <c r="EQ461" s="37"/>
      <c r="ER461" s="37"/>
      <c r="ES461" s="37"/>
      <c r="ET461" s="37"/>
      <c r="EU461" s="37"/>
      <c r="EV461" s="37"/>
      <c r="EW461" s="37"/>
      <c r="EX461" s="37"/>
      <c r="EY461" s="37"/>
      <c r="EZ461" s="37"/>
      <c r="FA461" s="37"/>
      <c r="FB461" s="37"/>
      <c r="FC461" s="37"/>
      <c r="FD461" s="37"/>
      <c r="FE461" s="37"/>
      <c r="FF461" s="37"/>
      <c r="FG461" s="37"/>
      <c r="FH461" s="37"/>
      <c r="FI461" s="37"/>
      <c r="FJ461" s="37"/>
      <c r="FK461" s="37"/>
      <c r="FL461" s="37"/>
      <c r="FM461" s="37"/>
      <c r="FN461" s="37"/>
      <c r="FO461" s="37"/>
      <c r="FP461" s="37"/>
      <c r="FQ461" s="37"/>
      <c r="FR461" s="37"/>
      <c r="FS461" s="37"/>
      <c r="FT461" s="37"/>
      <c r="FU461" s="37"/>
      <c r="FV461" s="37"/>
      <c r="FW461" s="37"/>
      <c r="FX461" s="37"/>
      <c r="FY461" s="37"/>
      <c r="FZ461" s="37"/>
      <c r="GA461" s="37"/>
      <c r="GB461" s="37"/>
      <c r="GC461" s="37"/>
      <c r="GD461" s="37"/>
      <c r="GE461" s="37"/>
      <c r="GF461" s="37"/>
      <c r="GG461" s="37"/>
      <c r="GH461" s="37"/>
      <c r="GI461" s="37"/>
      <c r="GJ461" s="37"/>
      <c r="GK461" s="37"/>
      <c r="GL461" s="37"/>
      <c r="GM461" s="37"/>
      <c r="GN461" s="37"/>
      <c r="GO461" s="37"/>
      <c r="GP461" s="37"/>
      <c r="GQ461" s="37"/>
      <c r="GR461" s="37"/>
      <c r="GS461" s="37"/>
      <c r="GT461" s="37"/>
      <c r="GU461" s="37"/>
      <c r="GV461" s="37"/>
      <c r="GW461" s="37"/>
      <c r="GX461" s="37"/>
      <c r="GY461" s="37"/>
      <c r="GZ461" s="37"/>
      <c r="HA461" s="37"/>
      <c r="HB461" s="37"/>
      <c r="HC461" s="37"/>
      <c r="HD461" s="37"/>
      <c r="HE461" s="37"/>
      <c r="HF461" s="37"/>
      <c r="HG461" s="37"/>
      <c r="HH461" s="37"/>
      <c r="HI461" s="37"/>
      <c r="HJ461" s="37"/>
      <c r="HK461" s="37"/>
      <c r="HL461" s="37"/>
      <c r="HM461" s="37"/>
      <c r="HN461" s="37"/>
      <c r="HO461" s="37"/>
      <c r="HP461" s="37"/>
      <c r="HQ461" s="37"/>
      <c r="HR461" s="37"/>
      <c r="HS461" s="37"/>
      <c r="HT461" s="37"/>
      <c r="HU461" s="37"/>
      <c r="HV461" s="37"/>
      <c r="HW461" s="37"/>
      <c r="HX461" s="37"/>
      <c r="HY461" s="37"/>
      <c r="HZ461" s="37"/>
      <c r="IA461" s="37"/>
      <c r="IB461" s="37"/>
      <c r="IC461" s="37"/>
      <c r="ID461" s="37"/>
      <c r="IE461" s="37"/>
      <c r="IF461" s="37"/>
      <c r="IG461" s="37"/>
      <c r="IH461" s="37"/>
      <c r="II461" s="37"/>
      <c r="IJ461" s="37"/>
      <c r="IK461" s="37"/>
      <c r="IL461" s="37"/>
      <c r="IM461" s="37"/>
      <c r="IN461" s="37"/>
      <c r="IO461" s="37"/>
      <c r="IP461" s="37"/>
      <c r="IQ461" s="37"/>
      <c r="IR461" s="37"/>
      <c r="IS461" s="37"/>
      <c r="IT461" s="37"/>
      <c r="IU461" s="37"/>
      <c r="IV461" s="37"/>
    </row>
    <row r="462" spans="1:256">
      <c r="A462" s="179"/>
      <c r="B462" s="178"/>
      <c r="C462" s="178"/>
      <c r="D462" s="178"/>
      <c r="E462" s="180"/>
      <c r="F462" s="180"/>
      <c r="G462" s="181"/>
      <c r="H462" s="178"/>
      <c r="I462" s="104"/>
      <c r="J462" s="95"/>
      <c r="K462" s="95"/>
      <c r="L462" s="95"/>
      <c r="M462" s="182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  <c r="BL462" s="37"/>
      <c r="BM462" s="37"/>
      <c r="BN462" s="37"/>
      <c r="BO462" s="37"/>
      <c r="BP462" s="37"/>
      <c r="BQ462" s="37"/>
      <c r="BR462" s="37"/>
      <c r="BS462" s="37"/>
      <c r="BT462" s="37"/>
      <c r="BU462" s="37"/>
      <c r="BV462" s="37"/>
      <c r="BW462" s="37"/>
      <c r="BX462" s="37"/>
      <c r="BY462" s="37"/>
      <c r="BZ462" s="37"/>
      <c r="CA462" s="37"/>
      <c r="CB462" s="37"/>
      <c r="CC462" s="37"/>
      <c r="CD462" s="37"/>
      <c r="CE462" s="37"/>
      <c r="CF462" s="37"/>
      <c r="CG462" s="37"/>
      <c r="CH462" s="37"/>
      <c r="CI462" s="37"/>
      <c r="CJ462" s="37"/>
      <c r="CK462" s="37"/>
      <c r="CL462" s="37"/>
      <c r="CM462" s="37"/>
      <c r="CN462" s="37"/>
      <c r="CO462" s="37"/>
      <c r="CP462" s="37"/>
      <c r="CQ462" s="37"/>
      <c r="CR462" s="37"/>
      <c r="CS462" s="37"/>
      <c r="CT462" s="37"/>
      <c r="CU462" s="37"/>
      <c r="CV462" s="37"/>
      <c r="CW462" s="37"/>
      <c r="CX462" s="37"/>
      <c r="CY462" s="37"/>
      <c r="CZ462" s="37"/>
      <c r="DA462" s="37"/>
      <c r="DB462" s="37"/>
      <c r="DC462" s="37"/>
      <c r="DD462" s="37"/>
      <c r="DE462" s="37"/>
      <c r="DF462" s="37"/>
      <c r="DG462" s="37"/>
      <c r="DH462" s="37"/>
      <c r="DI462" s="37"/>
      <c r="DJ462" s="37"/>
      <c r="DK462" s="37"/>
      <c r="DL462" s="37"/>
      <c r="DM462" s="37"/>
      <c r="DN462" s="37"/>
      <c r="DO462" s="37"/>
      <c r="DP462" s="37"/>
      <c r="DQ462" s="37"/>
      <c r="DR462" s="37"/>
      <c r="DS462" s="37"/>
      <c r="DT462" s="37"/>
      <c r="DU462" s="37"/>
      <c r="DV462" s="37"/>
      <c r="DW462" s="37"/>
      <c r="DX462" s="37"/>
      <c r="DY462" s="37"/>
      <c r="DZ462" s="37"/>
      <c r="EA462" s="37"/>
      <c r="EB462" s="37"/>
      <c r="EC462" s="37"/>
      <c r="ED462" s="37"/>
      <c r="EE462" s="37"/>
      <c r="EF462" s="37"/>
      <c r="EG462" s="37"/>
      <c r="EH462" s="37"/>
      <c r="EI462" s="37"/>
      <c r="EJ462" s="37"/>
      <c r="EK462" s="37"/>
      <c r="EL462" s="37"/>
      <c r="EM462" s="37"/>
      <c r="EN462" s="37"/>
      <c r="EO462" s="37"/>
      <c r="EP462" s="37"/>
      <c r="EQ462" s="37"/>
      <c r="ER462" s="37"/>
      <c r="ES462" s="37"/>
      <c r="ET462" s="37"/>
      <c r="EU462" s="37"/>
      <c r="EV462" s="37"/>
      <c r="EW462" s="37"/>
      <c r="EX462" s="37"/>
      <c r="EY462" s="37"/>
      <c r="EZ462" s="37"/>
      <c r="FA462" s="37"/>
      <c r="FB462" s="37"/>
      <c r="FC462" s="37"/>
      <c r="FD462" s="37"/>
      <c r="FE462" s="37"/>
      <c r="FF462" s="37"/>
      <c r="FG462" s="37"/>
      <c r="FH462" s="37"/>
      <c r="FI462" s="37"/>
      <c r="FJ462" s="37"/>
      <c r="FK462" s="37"/>
      <c r="FL462" s="37"/>
      <c r="FM462" s="37"/>
      <c r="FN462" s="37"/>
      <c r="FO462" s="37"/>
      <c r="FP462" s="37"/>
      <c r="FQ462" s="37"/>
      <c r="FR462" s="37"/>
      <c r="FS462" s="37"/>
      <c r="FT462" s="37"/>
      <c r="FU462" s="37"/>
      <c r="FV462" s="37"/>
      <c r="FW462" s="37"/>
      <c r="FX462" s="37"/>
      <c r="FY462" s="37"/>
      <c r="FZ462" s="37"/>
      <c r="GA462" s="37"/>
      <c r="GB462" s="37"/>
      <c r="GC462" s="37"/>
      <c r="GD462" s="37"/>
      <c r="GE462" s="37"/>
      <c r="GF462" s="37"/>
      <c r="GG462" s="37"/>
      <c r="GH462" s="37"/>
      <c r="GI462" s="37"/>
      <c r="GJ462" s="37"/>
      <c r="GK462" s="37"/>
      <c r="GL462" s="37"/>
      <c r="GM462" s="37"/>
      <c r="GN462" s="37"/>
      <c r="GO462" s="37"/>
      <c r="GP462" s="37"/>
      <c r="GQ462" s="37"/>
      <c r="GR462" s="37"/>
      <c r="GS462" s="37"/>
      <c r="GT462" s="37"/>
      <c r="GU462" s="37"/>
      <c r="GV462" s="37"/>
      <c r="GW462" s="37"/>
      <c r="GX462" s="37"/>
      <c r="GY462" s="37"/>
      <c r="GZ462" s="37"/>
      <c r="HA462" s="37"/>
      <c r="HB462" s="37"/>
      <c r="HC462" s="37"/>
      <c r="HD462" s="37"/>
      <c r="HE462" s="37"/>
      <c r="HF462" s="37"/>
      <c r="HG462" s="37"/>
      <c r="HH462" s="37"/>
      <c r="HI462" s="37"/>
      <c r="HJ462" s="37"/>
      <c r="HK462" s="37"/>
      <c r="HL462" s="37"/>
      <c r="HM462" s="37"/>
      <c r="HN462" s="37"/>
      <c r="HO462" s="37"/>
      <c r="HP462" s="37"/>
      <c r="HQ462" s="37"/>
      <c r="HR462" s="37"/>
      <c r="HS462" s="37"/>
      <c r="HT462" s="37"/>
      <c r="HU462" s="37"/>
      <c r="HV462" s="37"/>
      <c r="HW462" s="37"/>
      <c r="HX462" s="37"/>
      <c r="HY462" s="37"/>
      <c r="HZ462" s="37"/>
      <c r="IA462" s="37"/>
      <c r="IB462" s="37"/>
      <c r="IC462" s="37"/>
      <c r="ID462" s="37"/>
      <c r="IE462" s="37"/>
      <c r="IF462" s="37"/>
      <c r="IG462" s="37"/>
      <c r="IH462" s="37"/>
      <c r="II462" s="37"/>
      <c r="IJ462" s="37"/>
      <c r="IK462" s="37"/>
      <c r="IL462" s="37"/>
      <c r="IM462" s="37"/>
      <c r="IN462" s="37"/>
      <c r="IO462" s="37"/>
      <c r="IP462" s="37"/>
      <c r="IQ462" s="37"/>
      <c r="IR462" s="37"/>
      <c r="IS462" s="37"/>
      <c r="IT462" s="37"/>
      <c r="IU462" s="37"/>
      <c r="IV462" s="37"/>
    </row>
    <row r="463" spans="1:256">
      <c r="A463" s="179"/>
      <c r="B463" s="178"/>
      <c r="C463" s="178"/>
      <c r="D463" s="178"/>
      <c r="E463" s="180"/>
      <c r="F463" s="180"/>
      <c r="G463" s="181"/>
      <c r="H463" s="182"/>
      <c r="I463" s="193"/>
      <c r="J463" s="178"/>
      <c r="K463" s="181"/>
      <c r="L463" s="178"/>
      <c r="M463" s="181"/>
    </row>
    <row r="464" spans="1:256">
      <c r="A464" s="179"/>
      <c r="B464" s="178"/>
      <c r="C464" s="178"/>
      <c r="D464" s="178"/>
      <c r="E464" s="181"/>
      <c r="F464" s="180"/>
      <c r="G464" s="181"/>
      <c r="H464" s="182"/>
      <c r="I464" s="1"/>
      <c r="J464" s="178"/>
      <c r="K464" s="95"/>
      <c r="L464" s="95"/>
      <c r="M464" s="182"/>
    </row>
    <row r="465" spans="1:13">
      <c r="A465" s="179"/>
      <c r="B465" s="178"/>
      <c r="C465" s="178"/>
      <c r="D465" s="178"/>
      <c r="E465" s="180"/>
      <c r="F465" s="180"/>
      <c r="G465" s="181"/>
      <c r="H465" s="37"/>
      <c r="I465" s="1"/>
      <c r="J465" s="178"/>
      <c r="K465" s="95"/>
      <c r="L465" s="95"/>
      <c r="M465" s="182"/>
    </row>
    <row r="466" spans="1:13">
      <c r="A466" s="179"/>
      <c r="B466" s="178"/>
      <c r="C466" s="178"/>
      <c r="D466" s="178"/>
      <c r="E466" s="180"/>
      <c r="F466" s="180"/>
      <c r="G466" s="181"/>
      <c r="H466" s="182"/>
      <c r="I466" s="1"/>
      <c r="J466" s="178"/>
      <c r="K466" s="95"/>
      <c r="L466" s="95"/>
      <c r="M466" s="182"/>
    </row>
    <row r="467" spans="1:13">
      <c r="A467" s="179"/>
      <c r="B467" s="178"/>
      <c r="C467" s="178"/>
      <c r="D467" s="178"/>
      <c r="E467" s="180"/>
      <c r="F467" s="180"/>
      <c r="G467" s="181"/>
      <c r="H467" s="95"/>
      <c r="I467" s="104"/>
      <c r="J467" s="95"/>
      <c r="K467" s="95"/>
      <c r="L467" s="95"/>
      <c r="M467" s="95"/>
    </row>
    <row r="468" spans="1:13">
      <c r="A468" s="179"/>
      <c r="B468" s="178"/>
      <c r="C468" s="186"/>
      <c r="D468" s="178"/>
      <c r="E468" s="178"/>
      <c r="F468" s="178"/>
      <c r="G468" s="181"/>
      <c r="H468" s="178"/>
      <c r="I468" s="104"/>
      <c r="J468" s="95"/>
      <c r="K468" s="95"/>
      <c r="L468" s="95"/>
      <c r="M468" s="95"/>
    </row>
    <row r="469" spans="1:13">
      <c r="A469" s="179"/>
      <c r="B469" s="178"/>
      <c r="C469" s="178"/>
      <c r="D469" s="178"/>
      <c r="E469" s="180"/>
      <c r="F469" s="180"/>
      <c r="G469" s="181"/>
      <c r="H469" s="178"/>
      <c r="I469" s="104"/>
      <c r="J469" s="95"/>
      <c r="K469" s="95"/>
      <c r="L469" s="95"/>
      <c r="M469" s="182"/>
    </row>
    <row r="470" spans="1:13">
      <c r="A470" s="179"/>
      <c r="B470" s="178"/>
      <c r="C470" s="178"/>
      <c r="D470" s="178"/>
      <c r="E470" s="184"/>
      <c r="F470" s="180"/>
      <c r="G470" s="181"/>
      <c r="H470" s="182"/>
      <c r="I470" s="193"/>
      <c r="J470" s="178"/>
      <c r="K470" s="181"/>
      <c r="L470" s="178"/>
      <c r="M470" s="181"/>
    </row>
    <row r="471" spans="1:13">
      <c r="A471" s="179"/>
      <c r="B471" s="178"/>
      <c r="C471" s="178"/>
      <c r="D471" s="178"/>
      <c r="E471" s="181"/>
      <c r="F471" s="180"/>
      <c r="G471" s="181"/>
      <c r="H471" s="182"/>
      <c r="I471" s="1"/>
      <c r="J471" s="178"/>
      <c r="K471" s="95"/>
      <c r="L471" s="95"/>
      <c r="M471" s="182"/>
    </row>
    <row r="472" spans="1:13">
      <c r="A472" s="179"/>
      <c r="B472" s="178"/>
      <c r="C472" s="178"/>
      <c r="D472" s="178"/>
      <c r="E472" s="184"/>
      <c r="F472" s="180"/>
      <c r="G472" s="181"/>
      <c r="H472" s="182"/>
      <c r="I472" s="1"/>
      <c r="J472" s="178"/>
      <c r="K472" s="95"/>
      <c r="L472" s="95"/>
      <c r="M472" s="182"/>
    </row>
    <row r="473" spans="1:13">
      <c r="A473" s="179"/>
      <c r="B473" s="178"/>
      <c r="C473" s="178"/>
      <c r="D473" s="178"/>
      <c r="E473" s="180"/>
      <c r="F473" s="180"/>
      <c r="G473" s="181"/>
      <c r="H473" s="95"/>
      <c r="I473" s="104"/>
      <c r="J473" s="95"/>
      <c r="K473" s="95"/>
      <c r="L473" s="95"/>
      <c r="M473" s="95"/>
    </row>
    <row r="474" spans="1:13">
      <c r="A474" s="189"/>
      <c r="B474" s="46"/>
      <c r="C474" s="46"/>
      <c r="D474" s="46"/>
      <c r="E474" s="46"/>
      <c r="F474" s="46"/>
      <c r="G474" s="46"/>
      <c r="H474" s="46"/>
      <c r="I474" s="189"/>
      <c r="J474" s="46"/>
      <c r="K474" s="46"/>
      <c r="L474" s="46"/>
      <c r="M474" s="46"/>
    </row>
    <row r="475" spans="1:13">
      <c r="A475" s="179"/>
      <c r="B475" s="178"/>
      <c r="C475" s="186"/>
      <c r="D475" s="178"/>
      <c r="E475" s="178"/>
      <c r="F475" s="178"/>
      <c r="G475" s="181"/>
      <c r="H475" s="178"/>
      <c r="I475" s="104"/>
      <c r="J475" s="95"/>
      <c r="K475" s="95"/>
      <c r="L475" s="95"/>
      <c r="M475" s="95"/>
    </row>
    <row r="476" spans="1:13">
      <c r="A476" s="179"/>
      <c r="B476" s="178"/>
      <c r="C476" s="178"/>
      <c r="D476" s="178"/>
      <c r="E476" s="180"/>
      <c r="F476" s="180"/>
      <c r="G476" s="181"/>
      <c r="H476" s="178"/>
      <c r="I476" s="104"/>
      <c r="J476" s="95"/>
      <c r="K476" s="95"/>
      <c r="L476" s="95"/>
      <c r="M476" s="182"/>
    </row>
    <row r="477" spans="1:13">
      <c r="A477" s="179"/>
      <c r="B477" s="178"/>
      <c r="C477" s="178"/>
      <c r="D477" s="178"/>
      <c r="E477" s="184"/>
      <c r="F477" s="180"/>
      <c r="G477" s="181"/>
      <c r="H477" s="182"/>
      <c r="I477" s="193"/>
      <c r="J477" s="178"/>
      <c r="K477" s="181"/>
      <c r="L477" s="178"/>
      <c r="M477" s="181"/>
    </row>
    <row r="478" spans="1:13">
      <c r="A478" s="179"/>
      <c r="B478" s="178"/>
      <c r="C478" s="178"/>
      <c r="D478" s="178"/>
      <c r="E478" s="181"/>
      <c r="F478" s="180"/>
      <c r="G478" s="181"/>
      <c r="H478" s="182"/>
      <c r="I478" s="1"/>
      <c r="J478" s="178"/>
      <c r="K478" s="95"/>
      <c r="L478" s="95"/>
      <c r="M478" s="182"/>
    </row>
    <row r="479" spans="1:13">
      <c r="A479" s="179"/>
      <c r="B479" s="178"/>
      <c r="C479" s="178"/>
      <c r="D479" s="178"/>
      <c r="E479" s="184"/>
      <c r="F479" s="180"/>
      <c r="G479" s="181"/>
      <c r="H479" s="182"/>
      <c r="I479" s="1"/>
      <c r="J479" s="178"/>
      <c r="K479" s="95"/>
      <c r="L479" s="95"/>
      <c r="M479" s="182"/>
    </row>
    <row r="480" spans="1:13">
      <c r="A480" s="179"/>
      <c r="B480" s="178"/>
      <c r="C480" s="178"/>
      <c r="D480" s="178"/>
      <c r="E480" s="180"/>
      <c r="F480" s="180"/>
      <c r="G480" s="181"/>
      <c r="H480" s="95"/>
      <c r="I480" s="104"/>
      <c r="J480" s="95"/>
      <c r="K480" s="95"/>
      <c r="L480" s="95"/>
      <c r="M480" s="95"/>
    </row>
    <row r="481" spans="1:13">
      <c r="A481" s="179"/>
      <c r="B481" s="178"/>
      <c r="C481" s="186"/>
      <c r="D481" s="178"/>
      <c r="E481" s="178"/>
      <c r="F481" s="178"/>
      <c r="G481" s="181"/>
      <c r="H481" s="178"/>
      <c r="I481" s="104"/>
      <c r="J481" s="95"/>
      <c r="K481" s="95"/>
      <c r="L481" s="95"/>
      <c r="M481" s="95"/>
    </row>
    <row r="482" spans="1:13">
      <c r="A482" s="179"/>
      <c r="B482" s="178"/>
      <c r="C482" s="178"/>
      <c r="D482" s="178"/>
      <c r="E482" s="180"/>
      <c r="F482" s="180"/>
      <c r="G482" s="181"/>
      <c r="H482" s="178"/>
      <c r="I482" s="104"/>
      <c r="J482" s="95"/>
      <c r="K482" s="95"/>
      <c r="L482" s="95"/>
      <c r="M482" s="182"/>
    </row>
    <row r="483" spans="1:13">
      <c r="A483" s="179"/>
      <c r="B483" s="178"/>
      <c r="C483" s="178"/>
      <c r="D483" s="178"/>
      <c r="E483" s="184"/>
      <c r="F483" s="180"/>
      <c r="G483" s="181"/>
      <c r="H483" s="182"/>
      <c r="I483" s="193"/>
      <c r="J483" s="178"/>
      <c r="K483" s="181"/>
      <c r="L483" s="178"/>
      <c r="M483" s="181"/>
    </row>
    <row r="484" spans="1:13">
      <c r="A484" s="179"/>
      <c r="B484" s="178"/>
      <c r="C484" s="178"/>
      <c r="D484" s="178"/>
      <c r="E484" s="181"/>
      <c r="F484" s="180"/>
      <c r="G484" s="181"/>
      <c r="H484" s="182"/>
      <c r="I484" s="1"/>
      <c r="J484" s="178"/>
      <c r="K484" s="95"/>
      <c r="L484" s="95"/>
      <c r="M484" s="182"/>
    </row>
    <row r="485" spans="1:13">
      <c r="A485" s="179"/>
      <c r="B485" s="178"/>
      <c r="C485" s="178"/>
      <c r="D485" s="178"/>
      <c r="E485" s="184"/>
      <c r="F485" s="180"/>
      <c r="G485" s="181"/>
      <c r="H485" s="182"/>
      <c r="I485" s="1"/>
      <c r="J485" s="178"/>
      <c r="K485" s="95"/>
      <c r="L485" s="95"/>
      <c r="M485" s="182"/>
    </row>
    <row r="486" spans="1:13">
      <c r="A486" s="179"/>
      <c r="B486" s="178"/>
      <c r="C486" s="178"/>
      <c r="D486" s="178"/>
      <c r="E486" s="180"/>
      <c r="F486" s="180"/>
      <c r="G486" s="181"/>
      <c r="H486" s="95"/>
      <c r="I486" s="104"/>
      <c r="J486" s="95"/>
      <c r="K486" s="95"/>
      <c r="L486" s="95"/>
      <c r="M486" s="95"/>
    </row>
    <row r="487" spans="1:13">
      <c r="A487" s="179"/>
      <c r="B487" s="178"/>
      <c r="C487" s="186"/>
      <c r="D487" s="178"/>
      <c r="E487" s="178"/>
      <c r="F487" s="178"/>
      <c r="G487" s="181"/>
      <c r="H487" s="178"/>
      <c r="I487" s="104"/>
      <c r="J487" s="95"/>
      <c r="K487" s="95"/>
      <c r="L487" s="95"/>
      <c r="M487" s="95"/>
    </row>
    <row r="488" spans="1:13">
      <c r="A488" s="179"/>
      <c r="B488" s="178"/>
      <c r="C488" s="178"/>
      <c r="D488" s="178"/>
      <c r="E488" s="180"/>
      <c r="F488" s="180"/>
      <c r="G488" s="181"/>
      <c r="H488" s="178"/>
      <c r="I488" s="104"/>
      <c r="J488" s="95"/>
      <c r="K488" s="95"/>
      <c r="L488" s="95"/>
      <c r="M488" s="182"/>
    </row>
    <row r="489" spans="1:13">
      <c r="A489" s="179"/>
      <c r="B489" s="178"/>
      <c r="C489" s="178"/>
      <c r="D489" s="178"/>
      <c r="E489" s="184"/>
      <c r="F489" s="180"/>
      <c r="G489" s="181"/>
      <c r="H489" s="182"/>
      <c r="I489" s="193"/>
      <c r="J489" s="178"/>
      <c r="K489" s="181"/>
      <c r="L489" s="178"/>
      <c r="M489" s="181"/>
    </row>
    <row r="490" spans="1:13">
      <c r="A490" s="179"/>
      <c r="B490" s="178"/>
      <c r="C490" s="178"/>
      <c r="D490" s="178"/>
      <c r="E490" s="181"/>
      <c r="F490" s="180"/>
      <c r="G490" s="181"/>
      <c r="H490" s="182"/>
      <c r="I490" s="1"/>
      <c r="J490" s="178"/>
      <c r="K490" s="95"/>
      <c r="L490" s="95"/>
      <c r="M490" s="182"/>
    </row>
    <row r="491" spans="1:13">
      <c r="A491" s="179"/>
      <c r="B491" s="178"/>
      <c r="C491" s="178"/>
      <c r="D491" s="178"/>
      <c r="E491" s="184"/>
      <c r="F491" s="180"/>
      <c r="G491" s="181"/>
      <c r="H491" s="182"/>
      <c r="I491" s="1"/>
      <c r="J491" s="178"/>
      <c r="K491" s="95"/>
      <c r="L491" s="95"/>
      <c r="M491" s="182"/>
    </row>
    <row r="492" spans="1:13">
      <c r="A492" s="179"/>
      <c r="B492" s="178"/>
      <c r="C492" s="178"/>
      <c r="D492" s="178"/>
      <c r="E492" s="180"/>
      <c r="F492" s="180"/>
      <c r="G492" s="181"/>
      <c r="H492" s="95"/>
      <c r="I492" s="104"/>
      <c r="J492" s="95"/>
      <c r="K492" s="95"/>
      <c r="L492" s="95"/>
      <c r="M492" s="95"/>
    </row>
    <row r="493" spans="1:13">
      <c r="A493" s="179"/>
      <c r="B493" s="178"/>
      <c r="C493" s="186"/>
      <c r="D493" s="178"/>
      <c r="E493" s="178"/>
      <c r="F493" s="178"/>
      <c r="G493" s="181"/>
      <c r="H493" s="178"/>
      <c r="I493" s="104"/>
      <c r="J493" s="95"/>
      <c r="K493" s="95"/>
      <c r="L493" s="95"/>
      <c r="M493" s="95"/>
    </row>
    <row r="494" spans="1:13">
      <c r="A494" s="179"/>
      <c r="B494" s="178"/>
      <c r="C494" s="178"/>
      <c r="D494" s="178"/>
      <c r="E494" s="180"/>
      <c r="F494" s="180"/>
      <c r="G494" s="181"/>
      <c r="H494" s="178"/>
      <c r="I494" s="104"/>
      <c r="J494" s="95"/>
      <c r="K494" s="95"/>
      <c r="L494" s="95"/>
      <c r="M494" s="182"/>
    </row>
    <row r="495" spans="1:13">
      <c r="A495" s="179"/>
      <c r="B495" s="178"/>
      <c r="C495" s="178"/>
      <c r="D495" s="178"/>
      <c r="E495" s="184"/>
      <c r="F495" s="180"/>
      <c r="G495" s="181"/>
      <c r="H495" s="182"/>
      <c r="I495" s="193"/>
      <c r="J495" s="178"/>
      <c r="K495" s="181"/>
      <c r="L495" s="178"/>
      <c r="M495" s="181"/>
    </row>
    <row r="496" spans="1:13">
      <c r="A496" s="179"/>
      <c r="B496" s="178"/>
      <c r="C496" s="178"/>
      <c r="D496" s="178"/>
      <c r="E496" s="181"/>
      <c r="F496" s="180"/>
      <c r="G496" s="181"/>
      <c r="H496" s="182"/>
      <c r="I496" s="1"/>
      <c r="J496" s="178"/>
      <c r="K496" s="95"/>
      <c r="L496" s="95"/>
      <c r="M496" s="182"/>
    </row>
    <row r="497" spans="1:13">
      <c r="A497" s="179"/>
      <c r="B497" s="178"/>
      <c r="C497" s="178"/>
      <c r="D497" s="178"/>
      <c r="E497" s="184"/>
      <c r="F497" s="180"/>
      <c r="G497" s="181"/>
      <c r="H497" s="182"/>
      <c r="I497" s="1"/>
      <c r="J497" s="178"/>
      <c r="K497" s="95"/>
      <c r="L497" s="95"/>
      <c r="M497" s="182"/>
    </row>
    <row r="498" spans="1:13">
      <c r="A498" s="179"/>
      <c r="B498" s="178"/>
      <c r="C498" s="178"/>
      <c r="D498" s="178"/>
      <c r="E498" s="180"/>
      <c r="F498" s="180"/>
      <c r="G498" s="181"/>
      <c r="H498" s="95"/>
      <c r="I498" s="104"/>
      <c r="J498" s="95"/>
      <c r="K498" s="95"/>
      <c r="L498" s="95"/>
      <c r="M498" s="95"/>
    </row>
    <row r="499" spans="1:13">
      <c r="A499" s="179"/>
      <c r="B499" s="178"/>
      <c r="C499" s="186"/>
      <c r="D499" s="178"/>
      <c r="E499" s="178"/>
      <c r="F499" s="178"/>
      <c r="G499" s="181"/>
      <c r="H499" s="178"/>
      <c r="I499" s="104"/>
      <c r="J499" s="95"/>
      <c r="K499" s="95"/>
      <c r="L499" s="95"/>
      <c r="M499" s="95"/>
    </row>
    <row r="500" spans="1:13">
      <c r="A500" s="179"/>
      <c r="B500" s="178"/>
      <c r="C500" s="178"/>
      <c r="D500" s="178"/>
      <c r="E500" s="180"/>
      <c r="F500" s="180"/>
      <c r="G500" s="181"/>
      <c r="H500" s="178"/>
      <c r="I500" s="104"/>
      <c r="J500" s="95"/>
      <c r="K500" s="95"/>
      <c r="L500" s="95"/>
      <c r="M500" s="182"/>
    </row>
    <row r="501" spans="1:13">
      <c r="A501" s="179"/>
      <c r="B501" s="178"/>
      <c r="C501" s="178"/>
      <c r="D501" s="178"/>
      <c r="E501" s="184"/>
      <c r="F501" s="180"/>
      <c r="G501" s="181"/>
      <c r="H501" s="182"/>
      <c r="I501" s="193"/>
      <c r="J501" s="178"/>
      <c r="K501" s="181"/>
      <c r="L501" s="178"/>
      <c r="M501" s="181"/>
    </row>
    <row r="502" spans="1:13">
      <c r="A502" s="179"/>
      <c r="B502" s="178"/>
      <c r="C502" s="178"/>
      <c r="D502" s="178"/>
      <c r="E502" s="181"/>
      <c r="F502" s="180"/>
      <c r="G502" s="181"/>
      <c r="H502" s="182"/>
      <c r="I502" s="1"/>
      <c r="J502" s="178"/>
      <c r="K502" s="95"/>
      <c r="L502" s="95"/>
      <c r="M502" s="182"/>
    </row>
    <row r="503" spans="1:13">
      <c r="A503" s="179"/>
      <c r="B503" s="178"/>
      <c r="C503" s="178"/>
      <c r="D503" s="178"/>
      <c r="E503" s="184"/>
      <c r="F503" s="180"/>
      <c r="G503" s="181"/>
      <c r="H503" s="182"/>
      <c r="I503" s="1"/>
      <c r="J503" s="178"/>
      <c r="K503" s="95"/>
      <c r="L503" s="95"/>
      <c r="M503" s="182"/>
    </row>
    <row r="504" spans="1:13">
      <c r="A504" s="179"/>
      <c r="B504" s="178"/>
      <c r="C504" s="178"/>
      <c r="D504" s="178"/>
      <c r="E504" s="180"/>
      <c r="F504" s="180"/>
      <c r="G504" s="181"/>
      <c r="H504" s="95"/>
      <c r="I504" s="104"/>
      <c r="J504" s="95"/>
      <c r="K504" s="95"/>
      <c r="L504" s="95"/>
      <c r="M504" s="95"/>
    </row>
    <row r="505" spans="1:13">
      <c r="A505" s="179"/>
      <c r="B505" s="178"/>
      <c r="C505" s="178"/>
      <c r="D505" s="178"/>
      <c r="E505" s="178"/>
      <c r="F505" s="178"/>
      <c r="G505" s="181"/>
      <c r="H505" s="178"/>
      <c r="I505" s="104"/>
      <c r="J505" s="95"/>
      <c r="K505" s="95"/>
      <c r="L505" s="95"/>
      <c r="M505" s="95"/>
    </row>
    <row r="506" spans="1:13">
      <c r="A506" s="179"/>
      <c r="B506" s="178"/>
      <c r="C506" s="178"/>
      <c r="D506" s="178"/>
      <c r="E506" s="180"/>
      <c r="F506" s="180"/>
      <c r="G506" s="181"/>
      <c r="H506" s="178"/>
      <c r="I506" s="104"/>
      <c r="J506" s="95"/>
      <c r="K506" s="95"/>
      <c r="L506" s="95"/>
      <c r="M506" s="182"/>
    </row>
    <row r="507" spans="1:13">
      <c r="A507" s="179"/>
      <c r="B507" s="178"/>
      <c r="C507" s="178"/>
      <c r="D507" s="178"/>
      <c r="E507" s="184"/>
      <c r="F507" s="180"/>
      <c r="G507" s="181"/>
      <c r="H507" s="182"/>
      <c r="I507" s="193"/>
      <c r="J507" s="178"/>
      <c r="K507" s="181"/>
      <c r="L507" s="178"/>
      <c r="M507" s="181"/>
    </row>
    <row r="508" spans="1:13">
      <c r="A508" s="189"/>
      <c r="B508" s="46"/>
      <c r="C508" s="46"/>
      <c r="D508" s="46"/>
      <c r="E508" s="46"/>
      <c r="F508" s="46"/>
      <c r="G508" s="46"/>
      <c r="H508" s="46"/>
      <c r="I508" s="189"/>
      <c r="J508" s="46"/>
      <c r="K508" s="46"/>
      <c r="L508" s="46"/>
      <c r="M508" s="46"/>
    </row>
    <row r="509" spans="1:13">
      <c r="A509" s="179"/>
      <c r="B509" s="178"/>
      <c r="C509" s="178"/>
      <c r="D509" s="178"/>
      <c r="E509" s="181"/>
      <c r="F509" s="180"/>
      <c r="G509" s="181"/>
      <c r="H509" s="182"/>
      <c r="I509" s="1"/>
      <c r="J509" s="178"/>
      <c r="K509" s="95"/>
      <c r="L509" s="95"/>
      <c r="M509" s="182"/>
    </row>
    <row r="510" spans="1:13">
      <c r="A510" s="179"/>
      <c r="B510" s="178"/>
      <c r="C510" s="178"/>
      <c r="D510" s="178"/>
      <c r="E510" s="180"/>
      <c r="F510" s="180"/>
      <c r="G510" s="181"/>
      <c r="H510" s="182"/>
      <c r="I510" s="1"/>
      <c r="J510" s="178"/>
      <c r="K510" s="95"/>
      <c r="L510" s="95"/>
      <c r="M510" s="182"/>
    </row>
    <row r="511" spans="1:13">
      <c r="A511" s="179"/>
      <c r="B511" s="178"/>
      <c r="C511" s="178"/>
      <c r="D511" s="178"/>
      <c r="E511" s="184"/>
      <c r="F511" s="180"/>
      <c r="G511" s="181"/>
      <c r="H511" s="182"/>
      <c r="I511" s="1"/>
      <c r="J511" s="178"/>
      <c r="K511" s="95"/>
      <c r="L511" s="95"/>
      <c r="M511" s="182"/>
    </row>
    <row r="512" spans="1:13">
      <c r="A512" s="179"/>
      <c r="B512" s="178"/>
      <c r="C512" s="178"/>
      <c r="D512" s="178"/>
      <c r="E512" s="180"/>
      <c r="F512" s="180"/>
      <c r="G512" s="181"/>
      <c r="H512" s="95"/>
      <c r="I512" s="104"/>
      <c r="J512" s="95"/>
      <c r="K512" s="95"/>
      <c r="L512" s="95"/>
      <c r="M512" s="95"/>
    </row>
    <row r="513" spans="1:13">
      <c r="A513" s="179"/>
      <c r="B513" s="178"/>
      <c r="C513" s="186"/>
      <c r="D513" s="178"/>
      <c r="E513" s="178"/>
      <c r="F513" s="178"/>
      <c r="G513" s="181"/>
      <c r="H513" s="178"/>
      <c r="I513" s="104"/>
      <c r="J513" s="95"/>
      <c r="K513" s="95"/>
      <c r="L513" s="95"/>
      <c r="M513" s="95"/>
    </row>
    <row r="514" spans="1:13">
      <c r="A514" s="179"/>
      <c r="B514" s="178"/>
      <c r="C514" s="178"/>
      <c r="D514" s="178"/>
      <c r="E514" s="180"/>
      <c r="F514" s="180"/>
      <c r="G514" s="181"/>
      <c r="H514" s="178"/>
      <c r="I514" s="104"/>
      <c r="J514" s="95"/>
      <c r="K514" s="95"/>
      <c r="L514" s="95"/>
      <c r="M514" s="182"/>
    </row>
    <row r="515" spans="1:13">
      <c r="A515" s="179"/>
      <c r="B515" s="178"/>
      <c r="C515" s="178"/>
      <c r="D515" s="178"/>
      <c r="E515" s="184"/>
      <c r="F515" s="180"/>
      <c r="G515" s="181"/>
      <c r="H515" s="182"/>
      <c r="I515" s="193"/>
      <c r="J515" s="178"/>
      <c r="K515" s="181"/>
      <c r="L515" s="178"/>
      <c r="M515" s="181"/>
    </row>
    <row r="516" spans="1:13">
      <c r="A516" s="179"/>
      <c r="B516" s="178"/>
      <c r="C516" s="178"/>
      <c r="D516" s="178"/>
      <c r="E516" s="181"/>
      <c r="F516" s="180"/>
      <c r="G516" s="181"/>
      <c r="H516" s="182"/>
      <c r="I516" s="1"/>
      <c r="J516" s="178"/>
      <c r="K516" s="95"/>
      <c r="L516" s="95"/>
      <c r="M516" s="182"/>
    </row>
    <row r="517" spans="1:13">
      <c r="A517" s="179"/>
      <c r="B517" s="178"/>
      <c r="C517" s="178"/>
      <c r="D517" s="178"/>
      <c r="E517" s="184"/>
      <c r="F517" s="180"/>
      <c r="G517" s="181"/>
      <c r="H517" s="182"/>
      <c r="I517" s="1"/>
      <c r="J517" s="178"/>
      <c r="K517" s="95"/>
      <c r="L517" s="95"/>
      <c r="M517" s="182"/>
    </row>
    <row r="518" spans="1:13">
      <c r="A518" s="179"/>
      <c r="B518" s="178"/>
      <c r="C518" s="178"/>
      <c r="D518" s="178"/>
      <c r="E518" s="180"/>
      <c r="F518" s="180"/>
      <c r="G518" s="181"/>
      <c r="H518" s="95"/>
      <c r="I518" s="104"/>
      <c r="J518" s="95"/>
      <c r="K518" s="95"/>
      <c r="L518" s="95"/>
      <c r="M518" s="95"/>
    </row>
    <row r="519" spans="1:13">
      <c r="A519" s="179"/>
      <c r="B519" s="178"/>
      <c r="C519" s="178"/>
      <c r="D519" s="178"/>
      <c r="E519" s="180"/>
      <c r="F519" s="180"/>
      <c r="G519" s="181"/>
      <c r="H519" s="178"/>
      <c r="I519" s="104"/>
      <c r="J519" s="95"/>
      <c r="K519" s="95"/>
      <c r="L519" s="95"/>
      <c r="M519" s="95"/>
    </row>
    <row r="520" spans="1:13">
      <c r="A520" s="179"/>
      <c r="B520" s="178"/>
      <c r="C520" s="178"/>
      <c r="D520" s="178"/>
      <c r="E520" s="180"/>
      <c r="F520" s="180"/>
      <c r="G520" s="181"/>
      <c r="H520" s="178"/>
      <c r="I520" s="104"/>
      <c r="J520" s="95"/>
      <c r="K520" s="95"/>
      <c r="L520" s="95"/>
      <c r="M520" s="182"/>
    </row>
    <row r="521" spans="1:13">
      <c r="A521" s="179"/>
      <c r="B521" s="178"/>
      <c r="C521" s="178"/>
      <c r="D521" s="178"/>
      <c r="E521" s="180"/>
      <c r="F521" s="180"/>
      <c r="G521" s="181"/>
      <c r="H521" s="182"/>
      <c r="I521" s="1"/>
      <c r="J521" s="178"/>
      <c r="K521" s="95"/>
      <c r="L521" s="95"/>
      <c r="M521" s="182"/>
    </row>
    <row r="522" spans="1:13">
      <c r="A522" s="179"/>
      <c r="B522" s="178"/>
      <c r="C522" s="178"/>
      <c r="D522" s="178"/>
      <c r="E522" s="180"/>
      <c r="F522" s="180"/>
      <c r="G522" s="181"/>
      <c r="H522" s="182"/>
      <c r="I522" s="1"/>
      <c r="J522" s="178"/>
      <c r="K522" s="95"/>
      <c r="L522" s="95"/>
      <c r="M522" s="182"/>
    </row>
    <row r="523" spans="1:13">
      <c r="A523" s="179"/>
      <c r="B523" s="188"/>
      <c r="C523" s="178"/>
      <c r="D523" s="178"/>
      <c r="E523" s="180"/>
      <c r="F523" s="180"/>
      <c r="G523" s="181"/>
      <c r="H523" s="182"/>
      <c r="I523" s="1"/>
      <c r="J523" s="178"/>
      <c r="K523" s="95"/>
      <c r="L523" s="95"/>
      <c r="M523" s="182"/>
    </row>
    <row r="524" spans="1:13">
      <c r="A524" s="179"/>
      <c r="B524" s="178"/>
      <c r="C524" s="178"/>
      <c r="D524" s="178"/>
      <c r="E524" s="180"/>
      <c r="F524" s="180"/>
      <c r="G524" s="181"/>
      <c r="H524" s="95"/>
      <c r="I524" s="104"/>
      <c r="J524" s="95"/>
      <c r="K524" s="95"/>
      <c r="L524" s="95"/>
      <c r="M524" s="95"/>
    </row>
    <row r="525" spans="1:13">
      <c r="A525" s="179"/>
      <c r="B525" s="178"/>
      <c r="C525" s="178"/>
      <c r="D525" s="178"/>
      <c r="E525" s="180"/>
      <c r="F525" s="180"/>
      <c r="G525" s="181"/>
      <c r="H525" s="95"/>
      <c r="I525" s="104"/>
      <c r="J525" s="95"/>
      <c r="K525" s="95"/>
      <c r="L525" s="95"/>
      <c r="M525" s="95"/>
    </row>
    <row r="526" spans="1:13">
      <c r="A526" s="179"/>
      <c r="B526" s="188"/>
      <c r="C526" s="186"/>
      <c r="D526" s="178"/>
      <c r="E526" s="180"/>
      <c r="F526" s="180"/>
      <c r="G526" s="195"/>
      <c r="H526" s="178"/>
      <c r="I526" s="104"/>
      <c r="J526" s="178"/>
      <c r="K526" s="95"/>
      <c r="L526" s="178"/>
      <c r="M526" s="182"/>
    </row>
    <row r="527" spans="1:13">
      <c r="A527" s="179"/>
      <c r="B527" s="178"/>
      <c r="C527" s="178"/>
      <c r="D527" s="178"/>
      <c r="E527" s="180"/>
      <c r="F527" s="180"/>
      <c r="G527" s="181"/>
      <c r="H527" s="95"/>
      <c r="I527" s="104"/>
      <c r="J527" s="95"/>
      <c r="K527" s="95"/>
      <c r="L527" s="95"/>
      <c r="M527" s="95"/>
    </row>
    <row r="528" spans="1:13">
      <c r="A528" s="179"/>
      <c r="B528" s="178"/>
      <c r="C528" s="178"/>
      <c r="D528" s="178"/>
      <c r="E528" s="180"/>
      <c r="F528" s="180"/>
      <c r="G528" s="181"/>
      <c r="H528" s="190"/>
      <c r="I528" s="104"/>
      <c r="J528" s="190"/>
      <c r="K528" s="95"/>
      <c r="L528" s="190"/>
      <c r="M528" s="196"/>
    </row>
    <row r="529" spans="1:13">
      <c r="A529" s="189"/>
      <c r="B529" s="46"/>
      <c r="C529" s="46"/>
      <c r="D529" s="46"/>
      <c r="E529" s="46"/>
      <c r="F529" s="46"/>
      <c r="G529" s="46"/>
      <c r="H529" s="46"/>
      <c r="I529" s="189"/>
      <c r="J529" s="46"/>
      <c r="K529" s="46"/>
      <c r="L529" s="46"/>
      <c r="M529" s="46"/>
    </row>
    <row r="530" spans="1:13">
      <c r="A530" s="2"/>
      <c r="B530" s="37"/>
      <c r="C530" s="37"/>
      <c r="D530" s="37"/>
      <c r="E530" s="37"/>
      <c r="F530" s="37"/>
      <c r="G530" s="37"/>
      <c r="H530" s="37"/>
      <c r="I530" s="2"/>
      <c r="J530" s="37"/>
      <c r="K530" s="37"/>
      <c r="L530" s="37"/>
      <c r="M530" s="37"/>
    </row>
    <row r="531" spans="1:13">
      <c r="A531" s="2"/>
      <c r="B531" s="37"/>
      <c r="C531" s="37"/>
      <c r="D531" s="37"/>
      <c r="E531" s="37"/>
      <c r="F531" s="37"/>
      <c r="G531" s="37"/>
      <c r="H531" s="37"/>
      <c r="I531" s="2"/>
      <c r="J531" s="37"/>
      <c r="K531" s="37"/>
      <c r="L531" s="37"/>
      <c r="M531" s="37"/>
    </row>
    <row r="532" spans="1:13">
      <c r="A532" s="2"/>
      <c r="B532" s="37"/>
      <c r="C532" s="37"/>
      <c r="D532" s="37"/>
      <c r="E532" s="37"/>
      <c r="F532" s="37"/>
      <c r="G532" s="37"/>
      <c r="H532" s="37"/>
      <c r="I532" s="2"/>
      <c r="J532" s="37"/>
      <c r="K532" s="37"/>
      <c r="L532" s="37"/>
      <c r="M532" s="37"/>
    </row>
    <row r="533" spans="1:13">
      <c r="A533" s="2"/>
      <c r="B533" s="37"/>
      <c r="C533" s="37"/>
      <c r="D533" s="37"/>
      <c r="E533" s="37"/>
      <c r="F533" s="37"/>
      <c r="G533" s="37"/>
      <c r="H533" s="37"/>
      <c r="I533" s="2"/>
      <c r="J533" s="37"/>
      <c r="K533" s="37"/>
      <c r="L533" s="37"/>
      <c r="M533" s="37"/>
    </row>
    <row r="534" spans="1:13">
      <c r="A534" s="2"/>
      <c r="B534" s="37"/>
      <c r="C534" s="37"/>
      <c r="D534" s="37"/>
      <c r="E534" s="37"/>
      <c r="F534" s="37"/>
      <c r="G534" s="37"/>
      <c r="H534" s="37"/>
      <c r="I534" s="2"/>
      <c r="J534" s="37"/>
      <c r="K534" s="37"/>
      <c r="L534" s="37"/>
      <c r="M534" s="37"/>
    </row>
    <row r="535" spans="1:13">
      <c r="A535" s="2"/>
      <c r="B535" s="37"/>
      <c r="C535" s="37"/>
      <c r="D535" s="37"/>
      <c r="E535" s="37"/>
      <c r="F535" s="37"/>
      <c r="G535" s="37"/>
      <c r="H535" s="37"/>
      <c r="I535" s="2"/>
      <c r="J535" s="37"/>
      <c r="K535" s="37"/>
      <c r="L535" s="37"/>
      <c r="M535" s="37"/>
    </row>
    <row r="536" spans="1:13">
      <c r="A536" s="2"/>
      <c r="B536" s="37"/>
      <c r="C536" s="37"/>
      <c r="D536" s="37"/>
      <c r="E536" s="37"/>
      <c r="F536" s="37"/>
      <c r="G536" s="37"/>
      <c r="H536" s="37"/>
      <c r="I536" s="2"/>
      <c r="J536" s="37"/>
      <c r="K536" s="37"/>
      <c r="L536" s="37"/>
      <c r="M536" s="37"/>
    </row>
    <row r="537" spans="1:13">
      <c r="A537" s="2"/>
      <c r="B537" s="37"/>
      <c r="C537" s="37"/>
      <c r="D537" s="37"/>
      <c r="E537" s="37"/>
      <c r="F537" s="37"/>
      <c r="G537" s="37"/>
      <c r="H537" s="37"/>
      <c r="I537" s="2"/>
      <c r="J537" s="37"/>
      <c r="K537" s="37"/>
      <c r="L537" s="37"/>
      <c r="M537" s="37"/>
    </row>
    <row r="538" spans="1:13">
      <c r="A538" s="2"/>
      <c r="B538" s="37"/>
      <c r="C538" s="37"/>
      <c r="D538" s="37"/>
      <c r="E538" s="37"/>
      <c r="F538" s="37"/>
      <c r="G538" s="37"/>
      <c r="H538" s="37"/>
      <c r="I538" s="2"/>
      <c r="J538" s="37"/>
      <c r="K538" s="37"/>
      <c r="L538" s="37"/>
      <c r="M538" s="37"/>
    </row>
    <row r="539" spans="1:13">
      <c r="A539" s="2"/>
      <c r="B539" s="37"/>
      <c r="C539" s="37"/>
      <c r="D539" s="37"/>
      <c r="E539" s="37"/>
      <c r="F539" s="37"/>
      <c r="G539" s="37"/>
      <c r="H539" s="37"/>
      <c r="I539" s="2"/>
      <c r="J539" s="37"/>
      <c r="K539" s="37"/>
      <c r="L539" s="37"/>
      <c r="M539" s="37"/>
    </row>
    <row r="540" spans="1:13">
      <c r="A540" s="2"/>
      <c r="B540" s="37"/>
      <c r="C540" s="37"/>
      <c r="D540" s="37"/>
      <c r="E540" s="37"/>
      <c r="F540" s="37"/>
      <c r="G540" s="37"/>
      <c r="H540" s="37"/>
      <c r="I540" s="2"/>
      <c r="J540" s="37"/>
      <c r="K540" s="37"/>
      <c r="L540" s="37"/>
      <c r="M540" s="37"/>
    </row>
    <row r="541" spans="1:13">
      <c r="A541" s="2"/>
      <c r="B541" s="37"/>
      <c r="C541" s="37"/>
      <c r="D541" s="37"/>
      <c r="E541" s="37"/>
      <c r="F541" s="37"/>
      <c r="G541" s="37"/>
      <c r="H541" s="37"/>
      <c r="I541" s="2"/>
      <c r="J541" s="37"/>
      <c r="K541" s="37"/>
      <c r="L541" s="37"/>
      <c r="M541" s="37"/>
    </row>
    <row r="542" spans="1:13">
      <c r="A542" s="2"/>
      <c r="B542" s="37"/>
      <c r="C542" s="37"/>
      <c r="D542" s="37"/>
      <c r="E542" s="37"/>
      <c r="F542" s="37"/>
      <c r="G542" s="37"/>
      <c r="H542" s="37"/>
      <c r="I542" s="2"/>
      <c r="J542" s="37"/>
      <c r="K542" s="37"/>
      <c r="L542" s="37"/>
      <c r="M542" s="37"/>
    </row>
    <row r="543" spans="1:13">
      <c r="A543" s="2"/>
      <c r="B543" s="37"/>
      <c r="C543" s="37"/>
      <c r="D543" s="37"/>
      <c r="E543" s="37"/>
      <c r="F543" s="37"/>
      <c r="G543" s="37"/>
      <c r="H543" s="37"/>
      <c r="I543" s="2"/>
      <c r="J543" s="37"/>
      <c r="K543" s="37"/>
      <c r="L543" s="37"/>
      <c r="M543" s="37"/>
    </row>
    <row r="544" spans="1:13">
      <c r="A544" s="2"/>
      <c r="B544" s="37"/>
      <c r="C544" s="37"/>
      <c r="D544" s="37"/>
      <c r="E544" s="37"/>
      <c r="F544" s="37"/>
      <c r="G544" s="37"/>
      <c r="H544" s="37"/>
      <c r="I544" s="2"/>
      <c r="J544" s="37"/>
      <c r="K544" s="37"/>
      <c r="L544" s="37"/>
      <c r="M544" s="37"/>
    </row>
    <row r="545" spans="1:13">
      <c r="A545" s="2"/>
      <c r="B545" s="37"/>
      <c r="C545" s="37"/>
      <c r="D545" s="37"/>
      <c r="E545" s="37"/>
      <c r="F545" s="37"/>
      <c r="G545" s="37"/>
      <c r="H545" s="37"/>
      <c r="I545" s="2"/>
      <c r="J545" s="37"/>
      <c r="K545" s="37"/>
      <c r="L545" s="37"/>
      <c r="M545" s="37"/>
    </row>
    <row r="546" spans="1:13">
      <c r="A546" s="2"/>
      <c r="B546" s="37"/>
      <c r="C546" s="37"/>
      <c r="D546" s="37"/>
      <c r="E546" s="37"/>
      <c r="F546" s="37"/>
      <c r="G546" s="37"/>
      <c r="H546" s="37"/>
      <c r="I546" s="2"/>
      <c r="J546" s="37"/>
      <c r="K546" s="37"/>
      <c r="L546" s="37"/>
      <c r="M546" s="37"/>
    </row>
    <row r="547" spans="1:13">
      <c r="A547" s="2"/>
      <c r="B547" s="37"/>
      <c r="C547" s="37"/>
      <c r="D547" s="37"/>
      <c r="E547" s="37"/>
      <c r="F547" s="37"/>
      <c r="G547" s="37"/>
      <c r="H547" s="37"/>
      <c r="I547" s="2"/>
      <c r="J547" s="37"/>
      <c r="K547" s="37"/>
      <c r="L547" s="37"/>
      <c r="M547" s="37"/>
    </row>
    <row r="548" spans="1:13">
      <c r="A548" s="2"/>
      <c r="B548" s="37"/>
      <c r="C548" s="37"/>
      <c r="D548" s="37"/>
      <c r="E548" s="37"/>
      <c r="F548" s="37"/>
      <c r="G548" s="37"/>
      <c r="H548" s="37"/>
      <c r="I548" s="2"/>
      <c r="J548" s="37"/>
      <c r="K548" s="37"/>
      <c r="L548" s="37"/>
      <c r="M548" s="37"/>
    </row>
    <row r="549" spans="1:13">
      <c r="A549" s="2"/>
      <c r="B549" s="37"/>
      <c r="C549" s="37"/>
      <c r="D549" s="37"/>
      <c r="E549" s="37"/>
      <c r="F549" s="37"/>
      <c r="G549" s="37"/>
      <c r="H549" s="37"/>
      <c r="I549" s="2"/>
      <c r="J549" s="37"/>
      <c r="K549" s="37"/>
      <c r="L549" s="37"/>
      <c r="M549" s="37"/>
    </row>
    <row r="550" spans="1:13">
      <c r="A550" s="2"/>
      <c r="B550" s="37"/>
      <c r="C550" s="37"/>
      <c r="D550" s="37"/>
      <c r="E550" s="37"/>
      <c r="F550" s="37"/>
      <c r="G550" s="37"/>
      <c r="H550" s="37"/>
      <c r="I550" s="2"/>
      <c r="J550" s="37"/>
      <c r="K550" s="37"/>
      <c r="L550" s="37"/>
      <c r="M550" s="37"/>
    </row>
    <row r="551" spans="1:13">
      <c r="A551" s="2"/>
      <c r="B551" s="37"/>
      <c r="C551" s="37"/>
      <c r="D551" s="37"/>
      <c r="E551" s="37"/>
      <c r="F551" s="37"/>
      <c r="G551" s="37"/>
      <c r="H551" s="37"/>
      <c r="I551" s="2"/>
      <c r="J551" s="37"/>
      <c r="K551" s="37"/>
      <c r="L551" s="37"/>
      <c r="M551" s="37"/>
    </row>
    <row r="552" spans="1:13">
      <c r="A552" s="2"/>
      <c r="B552" s="37"/>
      <c r="C552" s="37"/>
      <c r="D552" s="37"/>
      <c r="E552" s="37"/>
      <c r="F552" s="37"/>
      <c r="G552" s="37"/>
      <c r="H552" s="37"/>
      <c r="I552" s="2"/>
      <c r="J552" s="37"/>
      <c r="K552" s="37"/>
      <c r="L552" s="37"/>
      <c r="M552" s="37"/>
    </row>
    <row r="553" spans="1:13">
      <c r="A553" s="2"/>
      <c r="B553" s="37"/>
      <c r="C553" s="37"/>
      <c r="D553" s="37"/>
      <c r="E553" s="37"/>
      <c r="F553" s="37"/>
      <c r="G553" s="37"/>
      <c r="H553" s="37"/>
      <c r="I553" s="2"/>
      <c r="J553" s="37"/>
      <c r="K553" s="37"/>
      <c r="L553" s="37"/>
      <c r="M553" s="37"/>
    </row>
    <row r="554" spans="1:13">
      <c r="A554" s="2"/>
      <c r="B554" s="37"/>
      <c r="C554" s="37"/>
      <c r="D554" s="37"/>
      <c r="E554" s="37"/>
      <c r="F554" s="37"/>
      <c r="G554" s="37"/>
      <c r="H554" s="37"/>
      <c r="I554" s="2"/>
      <c r="J554" s="37"/>
      <c r="K554" s="37"/>
      <c r="L554" s="37"/>
      <c r="M554" s="37"/>
    </row>
    <row r="555" spans="1:13">
      <c r="A555" s="2"/>
      <c r="B555" s="37"/>
      <c r="C555" s="37"/>
      <c r="D555" s="37"/>
      <c r="E555" s="37"/>
      <c r="F555" s="37"/>
      <c r="G555" s="37"/>
      <c r="H555" s="37"/>
      <c r="I555" s="2"/>
      <c r="J555" s="37"/>
      <c r="K555" s="37"/>
      <c r="L555" s="37"/>
      <c r="M555" s="37"/>
    </row>
    <row r="556" spans="1:13">
      <c r="A556" s="2"/>
      <c r="B556" s="37"/>
      <c r="C556" s="37"/>
      <c r="D556" s="37"/>
      <c r="E556" s="37"/>
      <c r="F556" s="37"/>
      <c r="G556" s="37"/>
      <c r="H556" s="37"/>
      <c r="I556" s="2"/>
      <c r="J556" s="37"/>
      <c r="K556" s="37"/>
      <c r="L556" s="37"/>
      <c r="M556" s="37"/>
    </row>
    <row r="557" spans="1:13">
      <c r="A557" s="2"/>
      <c r="B557" s="37"/>
      <c r="C557" s="37"/>
      <c r="D557" s="37"/>
      <c r="E557" s="37"/>
      <c r="F557" s="37"/>
      <c r="G557" s="37"/>
      <c r="H557" s="37"/>
      <c r="I557" s="2"/>
      <c r="J557" s="37"/>
      <c r="K557" s="37"/>
      <c r="L557" s="37"/>
      <c r="M557" s="37"/>
    </row>
    <row r="558" spans="1:13">
      <c r="A558" s="2"/>
      <c r="B558" s="37"/>
      <c r="C558" s="37"/>
      <c r="D558" s="37"/>
      <c r="E558" s="37"/>
      <c r="F558" s="37"/>
      <c r="G558" s="37"/>
      <c r="H558" s="37"/>
      <c r="I558" s="2"/>
      <c r="J558" s="37"/>
      <c r="K558" s="37"/>
      <c r="L558" s="37"/>
      <c r="M558" s="37"/>
    </row>
    <row r="559" spans="1:13">
      <c r="A559" s="2"/>
      <c r="B559" s="37"/>
      <c r="C559" s="37"/>
      <c r="D559" s="37"/>
      <c r="E559" s="37"/>
      <c r="F559" s="37"/>
      <c r="G559" s="37"/>
      <c r="H559" s="37"/>
      <c r="I559" s="2"/>
      <c r="J559" s="37"/>
      <c r="K559" s="37"/>
      <c r="L559" s="37"/>
      <c r="M559" s="37"/>
    </row>
    <row r="560" spans="1:13">
      <c r="A560" s="2"/>
      <c r="B560" s="37"/>
      <c r="C560" s="37"/>
      <c r="D560" s="37"/>
      <c r="E560" s="37"/>
      <c r="F560" s="37"/>
      <c r="G560" s="37"/>
      <c r="H560" s="37"/>
      <c r="I560" s="2"/>
      <c r="J560" s="37"/>
      <c r="K560" s="37"/>
      <c r="L560" s="37"/>
      <c r="M560" s="37"/>
    </row>
    <row r="561" spans="1:13">
      <c r="A561" s="2"/>
      <c r="B561" s="37"/>
      <c r="C561" s="37"/>
      <c r="D561" s="37"/>
      <c r="E561" s="37"/>
      <c r="F561" s="37"/>
      <c r="G561" s="37"/>
      <c r="H561" s="37"/>
      <c r="I561" s="2"/>
      <c r="J561" s="37"/>
      <c r="K561" s="37"/>
      <c r="L561" s="37"/>
      <c r="M561" s="37"/>
    </row>
    <row r="562" spans="1:13">
      <c r="A562" s="2"/>
      <c r="B562" s="37"/>
      <c r="C562" s="37"/>
      <c r="D562" s="37"/>
      <c r="E562" s="37"/>
      <c r="F562" s="37"/>
      <c r="G562" s="37"/>
      <c r="H562" s="37"/>
      <c r="I562" s="2"/>
      <c r="J562" s="37"/>
      <c r="K562" s="37"/>
      <c r="L562" s="37"/>
      <c r="M562" s="37"/>
    </row>
    <row r="563" spans="1:13">
      <c r="A563" s="2"/>
      <c r="B563" s="37"/>
      <c r="C563" s="37"/>
      <c r="D563" s="37"/>
      <c r="E563" s="37"/>
      <c r="F563" s="37"/>
      <c r="G563" s="37"/>
      <c r="H563" s="37"/>
      <c r="I563" s="2"/>
      <c r="J563" s="37"/>
      <c r="K563" s="37"/>
      <c r="L563" s="37"/>
      <c r="M563" s="37"/>
    </row>
    <row r="564" spans="1:13">
      <c r="A564" s="2"/>
      <c r="B564" s="37"/>
      <c r="C564" s="37"/>
      <c r="D564" s="37"/>
      <c r="E564" s="37"/>
      <c r="F564" s="37"/>
      <c r="G564" s="37"/>
      <c r="H564" s="37"/>
      <c r="I564" s="2"/>
      <c r="J564" s="37"/>
      <c r="K564" s="37"/>
      <c r="L564" s="37"/>
      <c r="M564" s="37"/>
    </row>
    <row r="565" spans="1:13">
      <c r="A565" s="2"/>
      <c r="B565" s="37"/>
      <c r="C565" s="37"/>
      <c r="D565" s="37"/>
      <c r="E565" s="37"/>
      <c r="F565" s="37"/>
      <c r="G565" s="37"/>
      <c r="H565" s="37"/>
      <c r="I565" s="2"/>
      <c r="J565" s="37"/>
      <c r="K565" s="37"/>
      <c r="L565" s="37"/>
      <c r="M565" s="37"/>
    </row>
    <row r="566" spans="1:13">
      <c r="A566" s="2"/>
      <c r="B566" s="37"/>
      <c r="C566" s="37"/>
      <c r="D566" s="37"/>
      <c r="E566" s="37"/>
      <c r="F566" s="37"/>
      <c r="G566" s="37"/>
      <c r="H566" s="37"/>
      <c r="I566" s="2"/>
      <c r="J566" s="37"/>
      <c r="K566" s="37"/>
      <c r="L566" s="37"/>
      <c r="M566" s="37"/>
    </row>
    <row r="567" spans="1:13">
      <c r="A567" s="2"/>
      <c r="B567" s="37"/>
      <c r="C567" s="37"/>
      <c r="D567" s="37"/>
      <c r="E567" s="37"/>
      <c r="F567" s="37"/>
      <c r="G567" s="37"/>
      <c r="H567" s="37"/>
      <c r="I567" s="2"/>
      <c r="J567" s="37"/>
      <c r="K567" s="37"/>
      <c r="L567" s="37"/>
      <c r="M567" s="37"/>
    </row>
    <row r="568" spans="1:13">
      <c r="A568" s="2"/>
      <c r="B568" s="37"/>
      <c r="C568" s="37"/>
      <c r="D568" s="37"/>
      <c r="E568" s="37"/>
      <c r="F568" s="37"/>
      <c r="G568" s="37"/>
      <c r="H568" s="37"/>
      <c r="I568" s="2"/>
      <c r="J568" s="37"/>
      <c r="K568" s="37"/>
      <c r="L568" s="37"/>
      <c r="M568" s="37"/>
    </row>
    <row r="569" spans="1:13">
      <c r="A569" s="2"/>
      <c r="B569" s="37"/>
      <c r="C569" s="37"/>
      <c r="D569" s="37"/>
      <c r="E569" s="37"/>
      <c r="F569" s="37"/>
      <c r="G569" s="37"/>
      <c r="H569" s="37"/>
      <c r="I569" s="2"/>
      <c r="J569" s="37"/>
      <c r="K569" s="37"/>
      <c r="L569" s="37"/>
      <c r="M569" s="37"/>
    </row>
    <row r="570" spans="1:13">
      <c r="A570" s="2"/>
      <c r="B570" s="37"/>
      <c r="C570" s="37"/>
      <c r="D570" s="37"/>
      <c r="E570" s="37"/>
      <c r="F570" s="37"/>
      <c r="G570" s="37"/>
      <c r="H570" s="37"/>
      <c r="I570" s="2"/>
      <c r="J570" s="37"/>
      <c r="K570" s="37"/>
      <c r="L570" s="37"/>
      <c r="M570" s="37"/>
    </row>
    <row r="571" spans="1:13">
      <c r="A571" s="2"/>
      <c r="B571" s="37"/>
      <c r="C571" s="37"/>
      <c r="D571" s="37"/>
      <c r="E571" s="37"/>
      <c r="F571" s="37"/>
      <c r="G571" s="37"/>
      <c r="H571" s="37"/>
      <c r="I571" s="2"/>
      <c r="J571" s="37"/>
      <c r="K571" s="37"/>
      <c r="L571" s="37"/>
      <c r="M571" s="37"/>
    </row>
    <row r="572" spans="1:13">
      <c r="A572" s="2"/>
      <c r="B572" s="37"/>
      <c r="C572" s="37"/>
      <c r="D572" s="37"/>
      <c r="E572" s="37"/>
      <c r="F572" s="37"/>
      <c r="G572" s="37"/>
      <c r="H572" s="37"/>
      <c r="I572" s="2"/>
      <c r="J572" s="37"/>
      <c r="K572" s="37"/>
      <c r="L572" s="37"/>
      <c r="M572" s="37"/>
    </row>
    <row r="573" spans="1:13">
      <c r="A573" s="2"/>
      <c r="B573" s="37"/>
      <c r="C573" s="37"/>
      <c r="D573" s="37"/>
      <c r="E573" s="37"/>
      <c r="F573" s="37"/>
      <c r="G573" s="37"/>
      <c r="H573" s="37"/>
      <c r="I573" s="2"/>
      <c r="J573" s="37"/>
      <c r="K573" s="37"/>
      <c r="L573" s="37"/>
      <c r="M573" s="37"/>
    </row>
    <row r="574" spans="1:13">
      <c r="A574" s="2"/>
      <c r="B574" s="37"/>
      <c r="C574" s="37"/>
      <c r="D574" s="37"/>
      <c r="E574" s="37"/>
      <c r="F574" s="37"/>
      <c r="G574" s="37"/>
      <c r="H574" s="37"/>
      <c r="I574" s="2"/>
      <c r="J574" s="37"/>
      <c r="K574" s="37"/>
      <c r="L574" s="37"/>
      <c r="M574" s="37"/>
    </row>
    <row r="575" spans="1:13">
      <c r="A575" s="2"/>
      <c r="B575" s="37"/>
      <c r="C575" s="37"/>
      <c r="D575" s="37"/>
      <c r="E575" s="37"/>
      <c r="F575" s="37"/>
      <c r="G575" s="37"/>
      <c r="H575" s="37"/>
      <c r="I575" s="2"/>
      <c r="J575" s="37"/>
      <c r="K575" s="37"/>
      <c r="L575" s="37"/>
      <c r="M575" s="37"/>
    </row>
    <row r="576" spans="1:13">
      <c r="A576" s="2"/>
      <c r="B576" s="37"/>
      <c r="C576" s="37"/>
      <c r="D576" s="37"/>
      <c r="E576" s="37"/>
      <c r="F576" s="37"/>
      <c r="G576" s="37"/>
      <c r="H576" s="37"/>
      <c r="I576" s="2"/>
      <c r="J576" s="37"/>
      <c r="K576" s="37"/>
      <c r="L576" s="37"/>
      <c r="M576" s="37"/>
    </row>
    <row r="577" spans="1:13">
      <c r="A577" s="2"/>
      <c r="B577" s="37"/>
      <c r="C577" s="37"/>
      <c r="D577" s="37"/>
      <c r="E577" s="37"/>
      <c r="F577" s="37"/>
      <c r="G577" s="37"/>
      <c r="H577" s="37"/>
      <c r="I577" s="2"/>
      <c r="J577" s="37"/>
      <c r="K577" s="37"/>
      <c r="L577" s="37"/>
      <c r="M577" s="37"/>
    </row>
    <row r="578" spans="1:13">
      <c r="A578" s="2"/>
      <c r="B578" s="37"/>
      <c r="C578" s="37"/>
      <c r="D578" s="37"/>
      <c r="E578" s="37"/>
      <c r="F578" s="37"/>
      <c r="G578" s="37"/>
      <c r="H578" s="37"/>
      <c r="I578" s="2"/>
      <c r="J578" s="37"/>
      <c r="K578" s="37"/>
      <c r="L578" s="37"/>
      <c r="M578" s="37"/>
    </row>
    <row r="579" spans="1:13">
      <c r="A579" s="2"/>
      <c r="B579" s="37"/>
      <c r="C579" s="37"/>
      <c r="D579" s="37"/>
      <c r="E579" s="37"/>
      <c r="F579" s="37"/>
      <c r="G579" s="37"/>
      <c r="H579" s="37"/>
      <c r="I579" s="2"/>
      <c r="J579" s="37"/>
      <c r="K579" s="37"/>
      <c r="L579" s="37"/>
      <c r="M579" s="37"/>
    </row>
    <row r="580" spans="1:13">
      <c r="A580" s="2"/>
      <c r="B580" s="37"/>
      <c r="C580" s="37"/>
      <c r="D580" s="37"/>
      <c r="E580" s="37"/>
      <c r="F580" s="37"/>
      <c r="G580" s="37"/>
      <c r="H580" s="37"/>
      <c r="I580" s="2"/>
      <c r="J580" s="37"/>
      <c r="K580" s="37"/>
      <c r="L580" s="37"/>
      <c r="M580" s="37"/>
    </row>
    <row r="581" spans="1:13">
      <c r="A581" s="2"/>
      <c r="B581" s="37"/>
      <c r="C581" s="37"/>
      <c r="D581" s="37"/>
      <c r="E581" s="37"/>
      <c r="F581" s="37"/>
      <c r="G581" s="37"/>
      <c r="H581" s="37"/>
      <c r="I581" s="2"/>
      <c r="J581" s="37"/>
      <c r="K581" s="37"/>
      <c r="L581" s="37"/>
      <c r="M581" s="37"/>
    </row>
    <row r="582" spans="1:13">
      <c r="A582" s="2"/>
      <c r="B582" s="37"/>
      <c r="C582" s="37"/>
      <c r="D582" s="37"/>
      <c r="E582" s="37"/>
      <c r="F582" s="37"/>
      <c r="G582" s="37"/>
      <c r="H582" s="37"/>
      <c r="I582" s="2"/>
      <c r="J582" s="37"/>
      <c r="K582" s="37"/>
      <c r="L582" s="37"/>
      <c r="M582" s="37"/>
    </row>
    <row r="583" spans="1:13">
      <c r="A583" s="2"/>
      <c r="B583" s="37"/>
      <c r="C583" s="37"/>
      <c r="D583" s="37"/>
      <c r="E583" s="37"/>
      <c r="F583" s="37"/>
      <c r="G583" s="37"/>
      <c r="H583" s="37"/>
      <c r="I583" s="2"/>
      <c r="J583" s="37"/>
      <c r="K583" s="37"/>
      <c r="L583" s="37"/>
      <c r="M583" s="37"/>
    </row>
    <row r="584" spans="1:13">
      <c r="A584" s="2"/>
      <c r="B584" s="37"/>
      <c r="C584" s="37"/>
      <c r="D584" s="37"/>
      <c r="E584" s="37"/>
      <c r="F584" s="37"/>
      <c r="G584" s="37"/>
      <c r="H584" s="37"/>
      <c r="I584" s="2"/>
      <c r="J584" s="37"/>
      <c r="K584" s="37"/>
      <c r="L584" s="37"/>
      <c r="M584" s="37"/>
    </row>
    <row r="585" spans="1:13">
      <c r="A585" s="2"/>
      <c r="B585" s="37"/>
      <c r="C585" s="37"/>
      <c r="D585" s="37"/>
      <c r="E585" s="37"/>
      <c r="F585" s="37"/>
      <c r="G585" s="37"/>
      <c r="H585" s="37"/>
      <c r="I585" s="2"/>
      <c r="J585" s="37"/>
      <c r="K585" s="37"/>
      <c r="L585" s="37"/>
      <c r="M585" s="37"/>
    </row>
    <row r="586" spans="1:13">
      <c r="A586" s="2"/>
      <c r="B586" s="37"/>
      <c r="C586" s="37"/>
      <c r="D586" s="37"/>
      <c r="E586" s="37"/>
      <c r="F586" s="37"/>
      <c r="G586" s="37"/>
      <c r="H586" s="37"/>
      <c r="I586" s="2"/>
      <c r="J586" s="37"/>
      <c r="K586" s="37"/>
      <c r="L586" s="37"/>
      <c r="M586" s="37"/>
    </row>
    <row r="587" spans="1:13">
      <c r="A587" s="2"/>
      <c r="B587" s="37"/>
      <c r="C587" s="37"/>
      <c r="D587" s="37"/>
      <c r="E587" s="37"/>
      <c r="F587" s="37"/>
      <c r="G587" s="37"/>
      <c r="H587" s="37"/>
      <c r="I587" s="2"/>
      <c r="J587" s="37"/>
      <c r="K587" s="37"/>
      <c r="L587" s="37"/>
      <c r="M587" s="37"/>
    </row>
    <row r="588" spans="1:13">
      <c r="A588" s="2"/>
      <c r="B588" s="37"/>
      <c r="C588" s="37"/>
      <c r="D588" s="37"/>
      <c r="E588" s="37"/>
      <c r="F588" s="37"/>
      <c r="G588" s="37"/>
      <c r="H588" s="37"/>
      <c r="I588" s="2"/>
      <c r="J588" s="37"/>
      <c r="K588" s="37"/>
      <c r="L588" s="37"/>
      <c r="M588" s="37"/>
    </row>
    <row r="589" spans="1:13">
      <c r="A589" s="2"/>
      <c r="B589" s="37"/>
      <c r="C589" s="37"/>
      <c r="D589" s="37"/>
      <c r="E589" s="37"/>
      <c r="F589" s="37"/>
      <c r="G589" s="37"/>
      <c r="H589" s="37"/>
      <c r="I589" s="2"/>
      <c r="J589" s="37"/>
      <c r="K589" s="37"/>
      <c r="L589" s="37"/>
      <c r="M589" s="37"/>
    </row>
    <row r="590" spans="1:13">
      <c r="A590" s="2"/>
      <c r="B590" s="37"/>
      <c r="C590" s="37"/>
      <c r="D590" s="37"/>
      <c r="E590" s="37"/>
      <c r="F590" s="37"/>
      <c r="G590" s="37"/>
      <c r="H590" s="37"/>
      <c r="I590" s="2"/>
      <c r="J590" s="37"/>
      <c r="K590" s="37"/>
      <c r="L590" s="37"/>
      <c r="M590" s="37"/>
    </row>
    <row r="591" spans="1:13">
      <c r="A591" s="2"/>
      <c r="B591" s="37"/>
      <c r="C591" s="37"/>
      <c r="D591" s="37"/>
      <c r="E591" s="37"/>
      <c r="F591" s="37"/>
      <c r="G591" s="37"/>
      <c r="H591" s="37"/>
      <c r="I591" s="2"/>
      <c r="J591" s="37"/>
      <c r="K591" s="37"/>
      <c r="L591" s="37"/>
      <c r="M591" s="37"/>
    </row>
    <row r="592" spans="1:13">
      <c r="A592" s="2"/>
      <c r="B592" s="37"/>
      <c r="C592" s="37"/>
      <c r="D592" s="37"/>
      <c r="E592" s="37"/>
      <c r="F592" s="37"/>
      <c r="G592" s="37"/>
      <c r="H592" s="37"/>
      <c r="I592" s="2"/>
      <c r="J592" s="37"/>
      <c r="K592" s="37"/>
      <c r="L592" s="37"/>
      <c r="M592" s="37"/>
    </row>
    <row r="593" spans="1:13">
      <c r="A593" s="2"/>
      <c r="B593" s="37"/>
      <c r="C593" s="37"/>
      <c r="D593" s="37"/>
      <c r="E593" s="37"/>
      <c r="F593" s="37"/>
      <c r="G593" s="37"/>
      <c r="H593" s="37"/>
      <c r="I593" s="2"/>
      <c r="J593" s="37"/>
      <c r="K593" s="37"/>
      <c r="L593" s="37"/>
      <c r="M593" s="37"/>
    </row>
    <row r="594" spans="1:13">
      <c r="A594" s="2"/>
      <c r="B594" s="37"/>
      <c r="C594" s="37"/>
      <c r="D594" s="37"/>
      <c r="E594" s="37"/>
      <c r="F594" s="37"/>
      <c r="G594" s="37"/>
      <c r="H594" s="37"/>
      <c r="I594" s="2"/>
      <c r="J594" s="37"/>
      <c r="K594" s="37"/>
      <c r="L594" s="37"/>
      <c r="M594" s="37"/>
    </row>
    <row r="595" spans="1:13">
      <c r="A595" s="2"/>
      <c r="B595" s="37"/>
      <c r="C595" s="37"/>
      <c r="D595" s="37"/>
      <c r="E595" s="37"/>
      <c r="F595" s="37"/>
      <c r="G595" s="37"/>
      <c r="H595" s="37"/>
      <c r="I595" s="2"/>
      <c r="J595" s="37"/>
      <c r="K595" s="37"/>
      <c r="L595" s="37"/>
      <c r="M595" s="37"/>
    </row>
    <row r="596" spans="1:13">
      <c r="A596" s="2"/>
      <c r="B596" s="37"/>
      <c r="C596" s="37"/>
      <c r="D596" s="37"/>
      <c r="E596" s="37"/>
      <c r="F596" s="37"/>
      <c r="G596" s="37"/>
      <c r="H596" s="37"/>
      <c r="I596" s="2"/>
      <c r="J596" s="37"/>
      <c r="K596" s="37"/>
      <c r="L596" s="37"/>
      <c r="M596" s="37"/>
    </row>
    <row r="597" spans="1:13">
      <c r="A597" s="2"/>
      <c r="B597" s="37"/>
      <c r="C597" s="37"/>
      <c r="D597" s="37"/>
      <c r="E597" s="37"/>
      <c r="F597" s="37"/>
      <c r="G597" s="37"/>
      <c r="H597" s="37"/>
      <c r="I597" s="2"/>
      <c r="J597" s="37"/>
      <c r="K597" s="37"/>
      <c r="L597" s="37"/>
      <c r="M597" s="37"/>
    </row>
    <row r="598" spans="1:13">
      <c r="A598" s="2"/>
      <c r="B598" s="37"/>
      <c r="C598" s="37"/>
      <c r="D598" s="37"/>
      <c r="E598" s="37"/>
      <c r="F598" s="37"/>
      <c r="G598" s="37"/>
      <c r="H598" s="37"/>
      <c r="I598" s="2"/>
      <c r="J598" s="37"/>
      <c r="K598" s="37"/>
      <c r="L598" s="37"/>
      <c r="M598" s="37"/>
    </row>
    <row r="599" spans="1:13">
      <c r="A599" s="2"/>
      <c r="B599" s="37"/>
      <c r="C599" s="37"/>
      <c r="D599" s="37"/>
      <c r="E599" s="37"/>
      <c r="F599" s="37"/>
      <c r="G599" s="37"/>
      <c r="H599" s="37"/>
      <c r="I599" s="2"/>
      <c r="J599" s="37"/>
      <c r="K599" s="37"/>
      <c r="L599" s="37"/>
      <c r="M599" s="37"/>
    </row>
    <row r="600" spans="1:13">
      <c r="A600" s="2"/>
      <c r="B600" s="37"/>
      <c r="C600" s="37"/>
      <c r="D600" s="37"/>
      <c r="E600" s="37"/>
      <c r="F600" s="37"/>
      <c r="G600" s="37"/>
      <c r="H600" s="37"/>
      <c r="I600" s="2"/>
      <c r="J600" s="37"/>
      <c r="K600" s="37"/>
      <c r="L600" s="37"/>
      <c r="M600" s="37"/>
    </row>
    <row r="601" spans="1:13">
      <c r="A601" s="2"/>
      <c r="B601" s="37"/>
      <c r="C601" s="37"/>
      <c r="D601" s="37"/>
      <c r="E601" s="37"/>
      <c r="F601" s="37"/>
      <c r="G601" s="37"/>
      <c r="H601" s="37"/>
      <c r="I601" s="2"/>
      <c r="J601" s="37"/>
      <c r="K601" s="37"/>
      <c r="L601" s="37"/>
      <c r="M601" s="37"/>
    </row>
    <row r="602" spans="1:13">
      <c r="A602" s="2"/>
      <c r="B602" s="37"/>
      <c r="C602" s="37"/>
      <c r="D602" s="37"/>
      <c r="E602" s="37"/>
      <c r="F602" s="37"/>
      <c r="G602" s="37"/>
      <c r="H602" s="37"/>
      <c r="I602" s="2"/>
      <c r="J602" s="37"/>
      <c r="K602" s="37"/>
      <c r="L602" s="37"/>
      <c r="M602" s="37"/>
    </row>
    <row r="603" spans="1:13">
      <c r="A603" s="2"/>
      <c r="B603" s="37"/>
      <c r="C603" s="37"/>
      <c r="D603" s="37"/>
      <c r="E603" s="37"/>
      <c r="F603" s="37"/>
      <c r="G603" s="37"/>
      <c r="H603" s="37"/>
      <c r="I603" s="2"/>
      <c r="J603" s="37"/>
      <c r="K603" s="37"/>
      <c r="L603" s="37"/>
      <c r="M603" s="37"/>
    </row>
  </sheetData>
  <mergeCells count="2">
    <mergeCell ref="A1:F1"/>
    <mergeCell ref="C42:H42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264"/>
  <sheetViews>
    <sheetView topLeftCell="B4" zoomScale="110" zoomScaleNormal="110" workbookViewId="0">
      <selection activeCell="C158" sqref="C158"/>
    </sheetView>
  </sheetViews>
  <sheetFormatPr defaultColWidth="9.140625" defaultRowHeight="15" customHeight="1"/>
  <cols>
    <col min="1" max="1" width="9.140625" style="382"/>
    <col min="2" max="2" width="11.85546875" style="384" customWidth="1"/>
    <col min="3" max="3" width="47.28515625" style="385" customWidth="1"/>
    <col min="4" max="4" width="12.5703125" style="382" customWidth="1"/>
    <col min="5" max="5" width="13.42578125" style="379" customWidth="1"/>
    <col min="6" max="6" width="11" style="380" customWidth="1"/>
    <col min="7" max="7" width="10.140625" style="379" customWidth="1"/>
    <col min="8" max="8" width="14.140625" style="380" customWidth="1"/>
    <col min="9" max="9" width="9" style="380" customWidth="1"/>
    <col min="10" max="10" width="15.28515625" style="380" customWidth="1"/>
    <col min="11" max="11" width="8.140625" style="380" customWidth="1"/>
    <col min="12" max="12" width="16.28515625" style="380" customWidth="1"/>
    <col min="13" max="13" width="15.7109375" style="380" customWidth="1"/>
    <col min="14" max="14" width="9.140625" style="382"/>
    <col min="15" max="15" width="11.28515625" style="382" bestFit="1" customWidth="1"/>
    <col min="16" max="16384" width="9.140625" style="382"/>
  </cols>
  <sheetData>
    <row r="1" spans="2:13" ht="15" customHeight="1">
      <c r="B1" s="909"/>
      <c r="C1" s="909"/>
      <c r="D1" s="909"/>
      <c r="E1" s="909"/>
      <c r="F1" s="909"/>
      <c r="I1" s="381"/>
      <c r="J1" s="381"/>
      <c r="K1" s="381"/>
      <c r="L1" s="381"/>
      <c r="M1" s="381"/>
    </row>
    <row r="2" spans="2:13" ht="15" customHeight="1">
      <c r="B2" s="909"/>
      <c r="C2" s="909"/>
      <c r="D2" s="909"/>
      <c r="E2" s="909"/>
      <c r="F2" s="909"/>
      <c r="I2" s="381"/>
      <c r="J2" s="381"/>
      <c r="K2" s="381"/>
      <c r="L2" s="381"/>
      <c r="M2" s="381"/>
    </row>
    <row r="3" spans="2:13" ht="42" customHeight="1">
      <c r="B3" s="910" t="s">
        <v>269</v>
      </c>
      <c r="C3" s="910"/>
      <c r="D3" s="910"/>
      <c r="E3" s="910"/>
      <c r="F3" s="383"/>
      <c r="I3" s="381"/>
      <c r="J3" s="381"/>
      <c r="K3" s="381"/>
      <c r="L3" s="381"/>
      <c r="M3" s="381"/>
    </row>
    <row r="4" spans="2:13" ht="15" customHeight="1">
      <c r="C4" s="385" t="s">
        <v>270</v>
      </c>
      <c r="I4" s="381"/>
      <c r="J4" s="381"/>
      <c r="K4" s="381"/>
      <c r="L4" s="381"/>
      <c r="M4" s="381"/>
    </row>
    <row r="5" spans="2:13" ht="15" customHeight="1">
      <c r="I5" s="381"/>
      <c r="J5" s="381"/>
      <c r="K5" s="381"/>
      <c r="L5" s="381"/>
      <c r="M5" s="381"/>
    </row>
    <row r="6" spans="2:13" ht="15" customHeight="1">
      <c r="C6" s="382" t="s">
        <v>271</v>
      </c>
      <c r="E6" s="382"/>
      <c r="F6" s="382"/>
      <c r="I6" s="381"/>
      <c r="J6" s="381"/>
      <c r="K6" s="381"/>
      <c r="L6" s="381"/>
      <c r="M6" s="381"/>
    </row>
    <row r="7" spans="2:13" ht="15" customHeight="1">
      <c r="C7" s="385" t="s">
        <v>272</v>
      </c>
      <c r="I7" s="381"/>
      <c r="J7" s="381"/>
      <c r="K7" s="381"/>
      <c r="L7" s="381"/>
      <c r="M7" s="381"/>
    </row>
    <row r="8" spans="2:13" ht="15" customHeight="1">
      <c r="C8" s="385" t="s">
        <v>0</v>
      </c>
      <c r="I8" s="381"/>
      <c r="J8" s="381"/>
      <c r="K8" s="381"/>
      <c r="L8" s="381"/>
      <c r="M8" s="381"/>
    </row>
    <row r="9" spans="2:13" ht="15" customHeight="1">
      <c r="I9" s="381"/>
      <c r="J9" s="381"/>
      <c r="K9" s="381"/>
      <c r="L9" s="381"/>
      <c r="M9" s="381"/>
    </row>
    <row r="10" spans="2:13" ht="15" customHeight="1">
      <c r="I10" s="381"/>
      <c r="J10" s="381"/>
      <c r="K10" s="381"/>
      <c r="L10" s="381"/>
      <c r="M10" s="381"/>
    </row>
    <row r="11" spans="2:13" ht="15" customHeight="1">
      <c r="B11" s="386"/>
      <c r="C11" s="387"/>
      <c r="D11" s="388"/>
      <c r="E11" s="389"/>
      <c r="F11" s="390"/>
      <c r="G11" s="391"/>
      <c r="H11" s="390"/>
      <c r="I11" s="390"/>
      <c r="J11" s="390"/>
      <c r="K11" s="392" t="s">
        <v>274</v>
      </c>
      <c r="L11" s="393">
        <f>H258</f>
        <v>42217.649832943098</v>
      </c>
      <c r="M11" s="394" t="s">
        <v>235</v>
      </c>
    </row>
    <row r="12" spans="2:13" ht="15" customHeight="1">
      <c r="B12" s="386"/>
      <c r="C12" s="395" t="s">
        <v>427</v>
      </c>
      <c r="D12" s="388"/>
      <c r="E12" s="396"/>
      <c r="F12" s="397"/>
      <c r="G12" s="398"/>
      <c r="H12" s="390"/>
      <c r="I12" s="390"/>
      <c r="J12" s="390"/>
      <c r="K12" s="392" t="s">
        <v>275</v>
      </c>
      <c r="L12" s="393" t="e">
        <f>#REF!</f>
        <v>#REF!</v>
      </c>
      <c r="M12" s="394" t="s">
        <v>235</v>
      </c>
    </row>
    <row r="13" spans="2:13" s="384" customFormat="1" ht="15" customHeight="1">
      <c r="C13" s="399"/>
      <c r="D13" s="400"/>
      <c r="E13" s="401"/>
      <c r="F13" s="402"/>
      <c r="G13" s="401"/>
      <c r="H13" s="381"/>
      <c r="I13" s="381"/>
      <c r="J13" s="381"/>
      <c r="K13" s="381"/>
      <c r="L13" s="381"/>
      <c r="M13" s="381"/>
    </row>
    <row r="14" spans="2:13" ht="15" customHeight="1">
      <c r="B14" s="906" t="s">
        <v>276</v>
      </c>
      <c r="C14" s="403"/>
      <c r="D14" s="404"/>
      <c r="E14" s="405" t="s">
        <v>277</v>
      </c>
      <c r="F14" s="406"/>
      <c r="G14" s="407" t="s">
        <v>278</v>
      </c>
      <c r="H14" s="408"/>
      <c r="I14" s="409" t="s">
        <v>279</v>
      </c>
      <c r="J14" s="408"/>
      <c r="K14" s="410" t="s">
        <v>280</v>
      </c>
      <c r="L14" s="410"/>
      <c r="M14" s="411"/>
    </row>
    <row r="15" spans="2:13" ht="15" customHeight="1">
      <c r="B15" s="907"/>
      <c r="C15" s="412" t="s">
        <v>281</v>
      </c>
      <c r="D15" s="413"/>
      <c r="E15" s="414" t="s">
        <v>282</v>
      </c>
      <c r="F15" s="415"/>
      <c r="G15" s="416"/>
      <c r="H15" s="415"/>
      <c r="I15" s="417"/>
      <c r="J15" s="415"/>
      <c r="K15" s="417" t="s">
        <v>283</v>
      </c>
      <c r="L15" s="418"/>
      <c r="M15" s="419" t="s">
        <v>64</v>
      </c>
    </row>
    <row r="16" spans="2:13" ht="15" customHeight="1">
      <c r="B16" s="907"/>
      <c r="C16" s="399" t="s">
        <v>61</v>
      </c>
      <c r="D16" s="420" t="s">
        <v>284</v>
      </c>
      <c r="E16" s="421" t="s">
        <v>285</v>
      </c>
      <c r="F16" s="422" t="s">
        <v>63</v>
      </c>
      <c r="G16" s="421" t="s">
        <v>286</v>
      </c>
      <c r="H16" s="422" t="s">
        <v>63</v>
      </c>
      <c r="I16" s="419" t="s">
        <v>286</v>
      </c>
      <c r="J16" s="422" t="s">
        <v>63</v>
      </c>
      <c r="K16" s="419" t="s">
        <v>286</v>
      </c>
      <c r="L16" s="422" t="s">
        <v>63</v>
      </c>
      <c r="M16" s="419"/>
    </row>
    <row r="17" spans="2:13" ht="39.75" customHeight="1">
      <c r="B17" s="908"/>
      <c r="C17" s="423"/>
      <c r="D17" s="413"/>
      <c r="E17" s="424"/>
      <c r="F17" s="425"/>
      <c r="G17" s="424" t="s">
        <v>287</v>
      </c>
      <c r="H17" s="425"/>
      <c r="I17" s="426" t="s">
        <v>287</v>
      </c>
      <c r="J17" s="425"/>
      <c r="K17" s="426" t="s">
        <v>287</v>
      </c>
      <c r="L17" s="425"/>
      <c r="M17" s="426"/>
    </row>
    <row r="18" spans="2:13" ht="15" customHeight="1">
      <c r="B18" s="427">
        <v>1</v>
      </c>
      <c r="C18" s="428">
        <v>2</v>
      </c>
      <c r="D18" s="429">
        <v>3</v>
      </c>
      <c r="E18" s="430">
        <v>4</v>
      </c>
      <c r="F18" s="431">
        <v>5</v>
      </c>
      <c r="G18" s="432">
        <v>6</v>
      </c>
      <c r="H18" s="433">
        <v>7</v>
      </c>
      <c r="I18" s="434">
        <v>8</v>
      </c>
      <c r="J18" s="435">
        <v>9</v>
      </c>
      <c r="K18" s="434">
        <v>10</v>
      </c>
      <c r="L18" s="433">
        <v>11</v>
      </c>
      <c r="M18" s="434" t="s">
        <v>16</v>
      </c>
    </row>
    <row r="19" spans="2:13" s="436" customFormat="1" ht="15" customHeight="1">
      <c r="B19" s="619" t="s">
        <v>461</v>
      </c>
      <c r="C19" s="622" t="s">
        <v>462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1"/>
    </row>
    <row r="20" spans="2:13" ht="63" customHeight="1">
      <c r="B20" s="828" t="s">
        <v>535</v>
      </c>
      <c r="C20" s="832" t="s">
        <v>565</v>
      </c>
      <c r="D20" s="374" t="s">
        <v>157</v>
      </c>
      <c r="E20" s="439"/>
      <c r="F20" s="570">
        <f>587+158</f>
        <v>745</v>
      </c>
      <c r="G20" s="439"/>
      <c r="H20" s="440"/>
      <c r="I20" s="440"/>
      <c r="J20" s="440"/>
      <c r="K20" s="440"/>
      <c r="L20" s="440"/>
      <c r="M20" s="440"/>
    </row>
    <row r="21" spans="2:13" ht="15" customHeight="1">
      <c r="B21" s="829"/>
      <c r="C21" s="834" t="s">
        <v>315</v>
      </c>
      <c r="D21" s="10" t="s">
        <v>429</v>
      </c>
      <c r="E21" s="443">
        <v>0.16</v>
      </c>
      <c r="F21" s="444">
        <f>F20*E21</f>
        <v>119.2</v>
      </c>
      <c r="G21" s="443">
        <v>4.5999999999999996</v>
      </c>
      <c r="H21" s="444">
        <f>G21*F21</f>
        <v>548.31999999999994</v>
      </c>
      <c r="I21" s="444"/>
      <c r="J21" s="444">
        <f>I21*F21</f>
        <v>0</v>
      </c>
      <c r="K21" s="444"/>
      <c r="L21" s="444">
        <f>K21*F21</f>
        <v>0</v>
      </c>
      <c r="M21" s="444">
        <f>L21+J21+H21</f>
        <v>548.31999999999994</v>
      </c>
    </row>
    <row r="22" spans="2:13" ht="50.25" customHeight="1">
      <c r="B22" s="830" t="s">
        <v>536</v>
      </c>
      <c r="C22" s="832" t="s">
        <v>537</v>
      </c>
      <c r="D22" s="833" t="s">
        <v>436</v>
      </c>
      <c r="E22" s="825"/>
      <c r="F22" s="827">
        <v>426</v>
      </c>
      <c r="G22" s="439"/>
      <c r="H22" s="444">
        <f>G22*F22</f>
        <v>0</v>
      </c>
      <c r="I22" s="440"/>
      <c r="J22" s="444">
        <f>I22*F22</f>
        <v>0</v>
      </c>
      <c r="K22" s="440"/>
      <c r="L22" s="444">
        <f>K22*F22</f>
        <v>0</v>
      </c>
      <c r="M22" s="444">
        <f t="shared" ref="M22:M83" si="0">L22+J22+H22</f>
        <v>0</v>
      </c>
    </row>
    <row r="23" spans="2:13" ht="15" customHeight="1">
      <c r="B23" s="831"/>
      <c r="C23" s="835" t="s">
        <v>315</v>
      </c>
      <c r="D23" s="835" t="s">
        <v>233</v>
      </c>
      <c r="E23" s="887">
        <v>0.32300000000000001</v>
      </c>
      <c r="F23" s="886">
        <v>8.7210000000000001</v>
      </c>
      <c r="G23" s="443">
        <v>4.5999999999999996</v>
      </c>
      <c r="H23" s="444">
        <f>G23*F23</f>
        <v>40.116599999999998</v>
      </c>
      <c r="I23" s="444"/>
      <c r="J23" s="444">
        <f>I23*F23</f>
        <v>0</v>
      </c>
      <c r="K23" s="444"/>
      <c r="L23" s="444">
        <f>K23*F23</f>
        <v>0</v>
      </c>
      <c r="M23" s="444">
        <f t="shared" si="0"/>
        <v>40.116599999999998</v>
      </c>
    </row>
    <row r="24" spans="2:13" ht="15" customHeight="1">
      <c r="B24" s="831"/>
      <c r="C24" s="835" t="s">
        <v>234</v>
      </c>
      <c r="D24" s="835" t="s">
        <v>235</v>
      </c>
      <c r="E24" s="836">
        <v>2.1499999999999998E-2</v>
      </c>
      <c r="F24" s="826">
        <v>0.58050000000000002</v>
      </c>
      <c r="G24" s="443"/>
      <c r="H24" s="444">
        <f>G24*F24</f>
        <v>0</v>
      </c>
      <c r="I24" s="444"/>
      <c r="J24" s="444">
        <f>I24*F24</f>
        <v>0</v>
      </c>
      <c r="K24" s="444">
        <v>4</v>
      </c>
      <c r="L24" s="444">
        <f>K24*F24</f>
        <v>2.3220000000000001</v>
      </c>
      <c r="M24" s="444">
        <f t="shared" si="0"/>
        <v>2.3220000000000001</v>
      </c>
    </row>
    <row r="25" spans="2:13" ht="52.5" customHeight="1">
      <c r="B25" s="442" t="s">
        <v>21</v>
      </c>
      <c r="C25" s="437" t="s">
        <v>446</v>
      </c>
      <c r="D25" s="374" t="s">
        <v>157</v>
      </c>
      <c r="E25" s="439"/>
      <c r="F25" s="570">
        <v>474</v>
      </c>
      <c r="G25" s="439"/>
      <c r="H25" s="444"/>
      <c r="I25" s="440"/>
      <c r="J25" s="444"/>
      <c r="K25" s="440"/>
      <c r="L25" s="444"/>
      <c r="M25" s="444">
        <f t="shared" si="0"/>
        <v>0</v>
      </c>
    </row>
    <row r="26" spans="2:13" ht="15" customHeight="1">
      <c r="B26" s="442"/>
      <c r="C26" s="441" t="s">
        <v>288</v>
      </c>
      <c r="D26" s="10" t="s">
        <v>429</v>
      </c>
      <c r="E26" s="443">
        <f>77/100</f>
        <v>0.77</v>
      </c>
      <c r="F26" s="444">
        <f>F25*E26</f>
        <v>364.98</v>
      </c>
      <c r="G26" s="443">
        <v>4.5999999999999996</v>
      </c>
      <c r="H26" s="444">
        <f>G26*F26</f>
        <v>1678.9079999999999</v>
      </c>
      <c r="I26" s="444"/>
      <c r="J26" s="444">
        <f>I26*F26</f>
        <v>0</v>
      </c>
      <c r="K26" s="444"/>
      <c r="L26" s="444">
        <f t="shared" ref="L26:L32" si="1">K26*F26</f>
        <v>0</v>
      </c>
      <c r="M26" s="444">
        <f t="shared" si="0"/>
        <v>1678.9079999999999</v>
      </c>
    </row>
    <row r="27" spans="2:13" ht="15" customHeight="1">
      <c r="B27" s="442"/>
      <c r="C27" s="441" t="s">
        <v>234</v>
      </c>
      <c r="D27" s="10" t="s">
        <v>235</v>
      </c>
      <c r="E27" s="443">
        <f>4.21/100</f>
        <v>4.2099999999999999E-2</v>
      </c>
      <c r="F27" s="444">
        <f>E27*F25</f>
        <v>19.955400000000001</v>
      </c>
      <c r="G27" s="443"/>
      <c r="H27" s="444">
        <f>G27*F27</f>
        <v>0</v>
      </c>
      <c r="I27" s="444"/>
      <c r="J27" s="444">
        <f>I27*F27</f>
        <v>0</v>
      </c>
      <c r="K27" s="444">
        <v>4</v>
      </c>
      <c r="L27" s="444">
        <f t="shared" si="1"/>
        <v>79.821600000000004</v>
      </c>
      <c r="M27" s="444">
        <f t="shared" si="0"/>
        <v>79.821600000000004</v>
      </c>
    </row>
    <row r="28" spans="2:13" ht="15" customHeight="1">
      <c r="B28" s="442"/>
      <c r="C28" s="441" t="s">
        <v>238</v>
      </c>
      <c r="D28" s="10" t="s">
        <v>235</v>
      </c>
      <c r="E28" s="443">
        <f>7.43/100</f>
        <v>7.4299999999999991E-2</v>
      </c>
      <c r="F28" s="444">
        <f>E28*F25</f>
        <v>35.218199999999996</v>
      </c>
      <c r="G28" s="443"/>
      <c r="H28" s="444">
        <f>G28*F28</f>
        <v>0</v>
      </c>
      <c r="I28" s="444">
        <v>4</v>
      </c>
      <c r="J28" s="444">
        <f>I28*F28</f>
        <v>140.87279999999998</v>
      </c>
      <c r="K28" s="444"/>
      <c r="L28" s="444">
        <f t="shared" si="1"/>
        <v>0</v>
      </c>
      <c r="M28" s="444">
        <f t="shared" si="0"/>
        <v>140.87279999999998</v>
      </c>
    </row>
    <row r="29" spans="2:13" ht="42" customHeight="1">
      <c r="B29" s="442" t="s">
        <v>22</v>
      </c>
      <c r="C29" s="445" t="s">
        <v>289</v>
      </c>
      <c r="D29" s="10" t="s">
        <v>157</v>
      </c>
      <c r="E29" s="443"/>
      <c r="F29" s="570">
        <v>88</v>
      </c>
      <c r="G29" s="443"/>
      <c r="H29" s="444"/>
      <c r="I29" s="444"/>
      <c r="J29" s="444"/>
      <c r="K29" s="444"/>
      <c r="L29" s="444">
        <f t="shared" si="1"/>
        <v>0</v>
      </c>
      <c r="M29" s="444">
        <f t="shared" si="0"/>
        <v>0</v>
      </c>
    </row>
    <row r="30" spans="2:13" ht="15" customHeight="1">
      <c r="B30" s="442"/>
      <c r="C30" s="441" t="s">
        <v>288</v>
      </c>
      <c r="D30" s="10" t="s">
        <v>429</v>
      </c>
      <c r="E30" s="443">
        <v>0.28999999999999998</v>
      </c>
      <c r="F30" s="444">
        <f>F29*E30</f>
        <v>25.52</v>
      </c>
      <c r="G30" s="443">
        <v>4.5999999999999996</v>
      </c>
      <c r="H30" s="444">
        <f>G30*F30</f>
        <v>117.392</v>
      </c>
      <c r="I30" s="444"/>
      <c r="J30" s="444">
        <f t="shared" ref="J30:J39" si="2">I30*F30</f>
        <v>0</v>
      </c>
      <c r="K30" s="444"/>
      <c r="L30" s="444">
        <f t="shared" si="1"/>
        <v>0</v>
      </c>
      <c r="M30" s="444">
        <f t="shared" si="0"/>
        <v>117.392</v>
      </c>
    </row>
    <row r="31" spans="2:13" ht="15" customHeight="1">
      <c r="B31" s="442"/>
      <c r="C31" s="441" t="s">
        <v>234</v>
      </c>
      <c r="D31" s="10" t="s">
        <v>235</v>
      </c>
      <c r="E31" s="443">
        <v>0.25</v>
      </c>
      <c r="F31" s="444">
        <f>F29*E31</f>
        <v>22</v>
      </c>
      <c r="G31" s="443"/>
      <c r="H31" s="444">
        <f>G31*F31</f>
        <v>0</v>
      </c>
      <c r="I31" s="444"/>
      <c r="J31" s="444">
        <f t="shared" si="2"/>
        <v>0</v>
      </c>
      <c r="K31" s="444">
        <v>4</v>
      </c>
      <c r="L31" s="444">
        <f t="shared" si="1"/>
        <v>88</v>
      </c>
      <c r="M31" s="444">
        <f t="shared" si="0"/>
        <v>88</v>
      </c>
    </row>
    <row r="32" spans="2:13" ht="15" customHeight="1">
      <c r="B32" s="442"/>
      <c r="C32" s="441" t="s">
        <v>238</v>
      </c>
      <c r="D32" s="10" t="s">
        <v>235</v>
      </c>
      <c r="E32" s="443">
        <v>0.18</v>
      </c>
      <c r="F32" s="444">
        <f>F29*E32</f>
        <v>15.84</v>
      </c>
      <c r="G32" s="443"/>
      <c r="H32" s="444">
        <f>G32*F32</f>
        <v>0</v>
      </c>
      <c r="I32" s="444">
        <v>4</v>
      </c>
      <c r="J32" s="444">
        <f t="shared" si="2"/>
        <v>63.36</v>
      </c>
      <c r="K32" s="444"/>
      <c r="L32" s="444">
        <f t="shared" si="1"/>
        <v>0</v>
      </c>
      <c r="M32" s="444">
        <f t="shared" si="0"/>
        <v>63.36</v>
      </c>
    </row>
    <row r="33" spans="2:17" ht="53.25" customHeight="1">
      <c r="B33" s="521" t="s">
        <v>27</v>
      </c>
      <c r="C33" s="445" t="s">
        <v>566</v>
      </c>
      <c r="D33" s="10" t="s">
        <v>157</v>
      </c>
      <c r="E33" s="443"/>
      <c r="F33" s="570">
        <v>7</v>
      </c>
      <c r="G33" s="443"/>
      <c r="H33" s="444"/>
      <c r="I33" s="444"/>
      <c r="J33" s="444"/>
      <c r="K33" s="444"/>
      <c r="L33" s="444"/>
      <c r="M33" s="444">
        <f>L33+J33+H33</f>
        <v>0</v>
      </c>
    </row>
    <row r="34" spans="2:17" ht="15" customHeight="1">
      <c r="B34" s="442"/>
      <c r="C34" s="441" t="s">
        <v>288</v>
      </c>
      <c r="D34" s="10" t="s">
        <v>429</v>
      </c>
      <c r="E34" s="443">
        <f>100/24.6</f>
        <v>4.0650406504065035</v>
      </c>
      <c r="F34" s="444">
        <f>F33*E34</f>
        <v>28.455284552845526</v>
      </c>
      <c r="G34" s="443">
        <v>4.5999999999999996</v>
      </c>
      <c r="H34" s="444">
        <f>G34*F34</f>
        <v>130.89430894308941</v>
      </c>
      <c r="I34" s="444"/>
      <c r="J34" s="444">
        <f>I34*F34</f>
        <v>0</v>
      </c>
      <c r="K34" s="444"/>
      <c r="L34" s="444">
        <f>K34*F34</f>
        <v>0</v>
      </c>
      <c r="M34" s="444">
        <f>L34+J34+H34</f>
        <v>130.89430894308941</v>
      </c>
    </row>
    <row r="35" spans="2:17" ht="15" customHeight="1">
      <c r="B35" s="442"/>
      <c r="C35" s="441" t="s">
        <v>234</v>
      </c>
      <c r="D35" s="10" t="s">
        <v>235</v>
      </c>
      <c r="E35" s="443">
        <f>100/9.6</f>
        <v>10.416666666666668</v>
      </c>
      <c r="F35" s="444">
        <f>F33*E35</f>
        <v>72.916666666666671</v>
      </c>
      <c r="G35" s="443"/>
      <c r="H35" s="444">
        <f>G35*F35</f>
        <v>0</v>
      </c>
      <c r="I35" s="444"/>
      <c r="J35" s="444">
        <f>I35*F35</f>
        <v>0</v>
      </c>
      <c r="K35" s="444">
        <v>4</v>
      </c>
      <c r="L35" s="444">
        <f>K35*F35</f>
        <v>291.66666666666669</v>
      </c>
      <c r="M35" s="444">
        <f>L35+J35+H35</f>
        <v>291.66666666666669</v>
      </c>
    </row>
    <row r="36" spans="2:17" ht="15" customHeight="1">
      <c r="B36" s="442"/>
      <c r="C36" s="441" t="s">
        <v>238</v>
      </c>
      <c r="D36" s="10" t="s">
        <v>235</v>
      </c>
      <c r="E36" s="443">
        <f>100/14.4</f>
        <v>6.9444444444444446</v>
      </c>
      <c r="F36" s="444">
        <f>F33*E36</f>
        <v>48.611111111111114</v>
      </c>
      <c r="G36" s="443"/>
      <c r="H36" s="444">
        <f>G36*F36</f>
        <v>0</v>
      </c>
      <c r="I36" s="444">
        <v>4</v>
      </c>
      <c r="J36" s="444">
        <f>I36*F36</f>
        <v>194.44444444444446</v>
      </c>
      <c r="K36" s="444"/>
      <c r="L36" s="444">
        <f>K36*F36</f>
        <v>0</v>
      </c>
      <c r="M36" s="444">
        <f>L36+J36+H36</f>
        <v>194.44444444444446</v>
      </c>
    </row>
    <row r="37" spans="2:17" ht="15" customHeight="1">
      <c r="B37" s="442" t="s">
        <v>23</v>
      </c>
      <c r="C37" s="437" t="s">
        <v>290</v>
      </c>
      <c r="D37" s="10" t="s">
        <v>157</v>
      </c>
      <c r="E37" s="442"/>
      <c r="F37" s="570">
        <f>17.8+17.8</f>
        <v>35.6</v>
      </c>
      <c r="G37" s="442"/>
      <c r="H37" s="440"/>
      <c r="I37" s="444"/>
      <c r="J37" s="444">
        <f t="shared" si="2"/>
        <v>0</v>
      </c>
      <c r="K37" s="444"/>
      <c r="L37" s="444"/>
      <c r="M37" s="444">
        <f t="shared" si="0"/>
        <v>0</v>
      </c>
    </row>
    <row r="38" spans="2:17" ht="15" customHeight="1">
      <c r="B38" s="442"/>
      <c r="C38" s="441" t="s">
        <v>291</v>
      </c>
      <c r="D38" s="10" t="s">
        <v>429</v>
      </c>
      <c r="E38" s="442">
        <f>170/100</f>
        <v>1.7</v>
      </c>
      <c r="F38" s="444">
        <f>F37*E38</f>
        <v>60.52</v>
      </c>
      <c r="G38" s="443">
        <v>4.5999999999999996</v>
      </c>
      <c r="H38" s="444">
        <f>G38*F38</f>
        <v>278.392</v>
      </c>
      <c r="I38" s="444"/>
      <c r="J38" s="444">
        <f t="shared" si="2"/>
        <v>0</v>
      </c>
      <c r="K38" s="444"/>
      <c r="L38" s="444"/>
      <c r="M38" s="444">
        <f t="shared" si="0"/>
        <v>278.392</v>
      </c>
    </row>
    <row r="39" spans="2:17" ht="15" customHeight="1">
      <c r="B39" s="442"/>
      <c r="C39" s="441" t="s">
        <v>292</v>
      </c>
      <c r="D39" s="10" t="s">
        <v>235</v>
      </c>
      <c r="E39" s="442">
        <f>9.84/100</f>
        <v>9.8400000000000001E-2</v>
      </c>
      <c r="F39" s="444">
        <f>E39*F37</f>
        <v>3.5030400000000004</v>
      </c>
      <c r="G39" s="443"/>
      <c r="H39" s="444"/>
      <c r="I39" s="444"/>
      <c r="J39" s="444">
        <f t="shared" si="2"/>
        <v>0</v>
      </c>
      <c r="K39" s="444">
        <v>4</v>
      </c>
      <c r="L39" s="444">
        <f>K39*F39</f>
        <v>14.012160000000002</v>
      </c>
      <c r="M39" s="444">
        <f t="shared" si="0"/>
        <v>14.012160000000002</v>
      </c>
      <c r="Q39" s="382">
        <f>74+15</f>
        <v>89</v>
      </c>
    </row>
    <row r="40" spans="2:17" ht="47.25" customHeight="1">
      <c r="B40" s="442" t="s">
        <v>26</v>
      </c>
      <c r="C40" s="437" t="s">
        <v>293</v>
      </c>
      <c r="D40" s="10" t="s">
        <v>157</v>
      </c>
      <c r="E40" s="442"/>
      <c r="F40" s="570">
        <v>24</v>
      </c>
      <c r="G40" s="442"/>
      <c r="H40" s="440"/>
      <c r="I40" s="444"/>
      <c r="J40" s="444"/>
      <c r="K40" s="444"/>
      <c r="L40" s="444"/>
      <c r="M40" s="444">
        <f t="shared" si="0"/>
        <v>0</v>
      </c>
    </row>
    <row r="41" spans="2:17" ht="15" customHeight="1">
      <c r="B41" s="442"/>
      <c r="C41" s="441" t="s">
        <v>291</v>
      </c>
      <c r="D41" s="10" t="s">
        <v>429</v>
      </c>
      <c r="E41" s="442">
        <f>88.7/100</f>
        <v>0.88700000000000001</v>
      </c>
      <c r="F41" s="444">
        <f>F40*E41</f>
        <v>21.288</v>
      </c>
      <c r="G41" s="443">
        <v>4.5999999999999996</v>
      </c>
      <c r="H41" s="444">
        <f>G41*F41</f>
        <v>97.924799999999991</v>
      </c>
      <c r="I41" s="444"/>
      <c r="J41" s="444">
        <f>I41*F41</f>
        <v>0</v>
      </c>
      <c r="K41" s="444"/>
      <c r="L41" s="444"/>
      <c r="M41" s="444">
        <f t="shared" si="0"/>
        <v>97.924799999999991</v>
      </c>
    </row>
    <row r="42" spans="2:17" ht="15" customHeight="1">
      <c r="B42" s="442"/>
      <c r="C42" s="441" t="s">
        <v>292</v>
      </c>
      <c r="D42" s="10" t="s">
        <v>235</v>
      </c>
      <c r="E42" s="442">
        <f>9.84/100</f>
        <v>9.8400000000000001E-2</v>
      </c>
      <c r="F42" s="444">
        <f>E42*F40</f>
        <v>2.3616000000000001</v>
      </c>
      <c r="G42" s="443"/>
      <c r="H42" s="444"/>
      <c r="I42" s="444"/>
      <c r="J42" s="444">
        <f>I42*F42</f>
        <v>0</v>
      </c>
      <c r="K42" s="444">
        <v>4</v>
      </c>
      <c r="L42" s="444">
        <f>K42*F42</f>
        <v>9.4464000000000006</v>
      </c>
      <c r="M42" s="444">
        <f t="shared" si="0"/>
        <v>9.4464000000000006</v>
      </c>
    </row>
    <row r="43" spans="2:17" ht="48.75" customHeight="1">
      <c r="B43" s="442" t="s">
        <v>215</v>
      </c>
      <c r="C43" s="445" t="s">
        <v>567</v>
      </c>
      <c r="D43" s="10" t="s">
        <v>157</v>
      </c>
      <c r="E43" s="439">
        <f>E37</f>
        <v>0</v>
      </c>
      <c r="F43" s="570">
        <v>25</v>
      </c>
      <c r="G43" s="443"/>
      <c r="H43" s="444"/>
      <c r="I43" s="444"/>
      <c r="J43" s="444">
        <f>I43*F43</f>
        <v>0</v>
      </c>
      <c r="K43" s="444"/>
      <c r="L43" s="444"/>
      <c r="M43" s="444">
        <f>L43+J43+H43</f>
        <v>0</v>
      </c>
    </row>
    <row r="44" spans="2:17" ht="15" customHeight="1">
      <c r="B44" s="442"/>
      <c r="C44" s="441" t="s">
        <v>291</v>
      </c>
      <c r="D44" s="10" t="s">
        <v>429</v>
      </c>
      <c r="E44" s="443">
        <v>2.1800000000000002</v>
      </c>
      <c r="F44" s="444">
        <f>F43*E44</f>
        <v>54.500000000000007</v>
      </c>
      <c r="G44" s="443">
        <v>4.5999999999999996</v>
      </c>
      <c r="H44" s="444">
        <f>G44*F44</f>
        <v>250.70000000000002</v>
      </c>
      <c r="I44" s="444"/>
      <c r="J44" s="444">
        <f>I44*F44</f>
        <v>0</v>
      </c>
      <c r="K44" s="444"/>
      <c r="L44" s="444"/>
      <c r="M44" s="444">
        <f t="shared" si="0"/>
        <v>250.70000000000002</v>
      </c>
    </row>
    <row r="45" spans="2:17" ht="15" customHeight="1">
      <c r="B45" s="442"/>
      <c r="C45" s="441" t="s">
        <v>292</v>
      </c>
      <c r="D45" s="10" t="s">
        <v>235</v>
      </c>
      <c r="E45" s="443">
        <v>11.45</v>
      </c>
      <c r="F45" s="444">
        <f>F43*E45</f>
        <v>286.25</v>
      </c>
      <c r="G45" s="443"/>
      <c r="H45" s="444"/>
      <c r="I45" s="444"/>
      <c r="J45" s="444">
        <f>I45*F45</f>
        <v>0</v>
      </c>
      <c r="K45" s="444">
        <v>4</v>
      </c>
      <c r="L45" s="444">
        <f>K45*F45</f>
        <v>1145</v>
      </c>
      <c r="M45" s="444">
        <f t="shared" si="0"/>
        <v>1145</v>
      </c>
    </row>
    <row r="46" spans="2:17" ht="27" customHeight="1">
      <c r="B46" s="442" t="s">
        <v>215</v>
      </c>
      <c r="C46" s="437" t="s">
        <v>447</v>
      </c>
      <c r="D46" s="10" t="s">
        <v>157</v>
      </c>
      <c r="E46" s="443"/>
      <c r="F46" s="570">
        <v>21.37</v>
      </c>
      <c r="G46" s="443"/>
      <c r="H46" s="444"/>
      <c r="I46" s="444"/>
      <c r="J46" s="444">
        <f t="shared" ref="J46:J51" si="3">I46*F46</f>
        <v>0</v>
      </c>
      <c r="K46" s="444"/>
      <c r="L46" s="444"/>
      <c r="M46" s="444">
        <f t="shared" si="0"/>
        <v>0</v>
      </c>
    </row>
    <row r="47" spans="2:17" ht="15" customHeight="1">
      <c r="B47" s="442"/>
      <c r="C47" s="441" t="s">
        <v>232</v>
      </c>
      <c r="D47" s="10" t="s">
        <v>157</v>
      </c>
      <c r="E47" s="443">
        <v>1</v>
      </c>
      <c r="F47" s="444">
        <f>E47*F46</f>
        <v>21.37</v>
      </c>
      <c r="G47" s="443">
        <v>4.5999999999999996</v>
      </c>
      <c r="H47" s="444">
        <f>G47*F47</f>
        <v>98.301999999999992</v>
      </c>
      <c r="I47" s="444"/>
      <c r="J47" s="444">
        <f t="shared" si="3"/>
        <v>0</v>
      </c>
      <c r="K47" s="444"/>
      <c r="L47" s="444">
        <f>K47*F47</f>
        <v>0</v>
      </c>
      <c r="M47" s="444">
        <f t="shared" si="0"/>
        <v>98.301999999999992</v>
      </c>
    </row>
    <row r="48" spans="2:17" ht="15" customHeight="1">
      <c r="B48" s="442" t="s">
        <v>215</v>
      </c>
      <c r="C48" s="445" t="s">
        <v>463</v>
      </c>
      <c r="D48" s="10" t="s">
        <v>398</v>
      </c>
      <c r="E48" s="443"/>
      <c r="F48" s="884">
        <v>25</v>
      </c>
      <c r="G48" s="443"/>
      <c r="H48" s="444"/>
      <c r="I48" s="444"/>
      <c r="J48" s="444"/>
      <c r="K48" s="444"/>
      <c r="L48" s="444"/>
      <c r="M48" s="444">
        <f t="shared" si="0"/>
        <v>0</v>
      </c>
    </row>
    <row r="49" spans="2:13" ht="15" customHeight="1">
      <c r="B49" s="442"/>
      <c r="C49" s="441" t="s">
        <v>291</v>
      </c>
      <c r="D49" s="10"/>
      <c r="E49" s="443">
        <v>1</v>
      </c>
      <c r="F49" s="444"/>
      <c r="G49" s="443"/>
      <c r="H49" s="444"/>
      <c r="I49" s="444"/>
      <c r="J49" s="444"/>
      <c r="K49" s="444"/>
      <c r="L49" s="444"/>
      <c r="M49" s="444"/>
    </row>
    <row r="50" spans="2:13" ht="15" customHeight="1">
      <c r="B50" s="442"/>
      <c r="C50" s="441" t="s">
        <v>292</v>
      </c>
      <c r="D50" s="10"/>
      <c r="E50" s="443"/>
      <c r="F50" s="444"/>
      <c r="G50" s="443"/>
      <c r="H50" s="444"/>
      <c r="I50" s="444"/>
      <c r="J50" s="444"/>
      <c r="K50" s="444"/>
      <c r="L50" s="444"/>
      <c r="M50" s="444"/>
    </row>
    <row r="51" spans="2:13" ht="95.25" customHeight="1">
      <c r="B51" s="442" t="s">
        <v>373</v>
      </c>
      <c r="C51" s="437" t="s">
        <v>294</v>
      </c>
      <c r="D51" s="10" t="s">
        <v>431</v>
      </c>
      <c r="E51" s="443"/>
      <c r="F51" s="440">
        <v>50</v>
      </c>
      <c r="G51" s="443"/>
      <c r="H51" s="444">
        <f>G51*F51</f>
        <v>0</v>
      </c>
      <c r="I51" s="444"/>
      <c r="J51" s="444">
        <f t="shared" si="3"/>
        <v>0</v>
      </c>
      <c r="K51" s="444">
        <v>25</v>
      </c>
      <c r="L51" s="444">
        <f>K51*F51</f>
        <v>1250</v>
      </c>
      <c r="M51" s="444">
        <f t="shared" si="0"/>
        <v>1250</v>
      </c>
    </row>
    <row r="52" spans="2:13" ht="15" customHeight="1">
      <c r="B52" s="446" t="s">
        <v>214</v>
      </c>
      <c r="C52" s="446" t="s">
        <v>295</v>
      </c>
      <c r="D52" s="375"/>
      <c r="E52" s="446"/>
      <c r="F52" s="447"/>
      <c r="G52" s="446"/>
      <c r="H52" s="446"/>
      <c r="I52" s="446"/>
      <c r="J52" s="446"/>
      <c r="K52" s="446"/>
      <c r="L52" s="446"/>
      <c r="M52" s="444">
        <f t="shared" si="0"/>
        <v>0</v>
      </c>
    </row>
    <row r="53" spans="2:13" s="452" customFormat="1" ht="55.5" customHeight="1">
      <c r="B53" s="460" t="s">
        <v>374</v>
      </c>
      <c r="C53" s="448" t="s">
        <v>296</v>
      </c>
      <c r="D53" s="376" t="s">
        <v>436</v>
      </c>
      <c r="E53" s="449"/>
      <c r="F53" s="571">
        <v>158</v>
      </c>
      <c r="G53" s="450"/>
      <c r="H53" s="444"/>
      <c r="I53" s="451"/>
      <c r="J53" s="444"/>
      <c r="K53" s="451"/>
      <c r="L53" s="444"/>
      <c r="M53" s="444">
        <f t="shared" si="0"/>
        <v>0</v>
      </c>
    </row>
    <row r="54" spans="2:13" s="458" customFormat="1" ht="15" customHeight="1">
      <c r="B54" s="454"/>
      <c r="C54" s="453" t="s">
        <v>297</v>
      </c>
      <c r="D54" s="8" t="s">
        <v>233</v>
      </c>
      <c r="E54" s="455">
        <f>1.16*0.64</f>
        <v>0.74239999999999995</v>
      </c>
      <c r="F54" s="456">
        <f>F53*E54</f>
        <v>117.29919999999998</v>
      </c>
      <c r="G54" s="455">
        <v>7.8</v>
      </c>
      <c r="H54" s="444">
        <f>G54*F54</f>
        <v>914.93375999999989</v>
      </c>
      <c r="I54" s="457"/>
      <c r="J54" s="444">
        <f>I54*F54</f>
        <v>0</v>
      </c>
      <c r="K54" s="457"/>
      <c r="L54" s="444">
        <f>K54*F54</f>
        <v>0</v>
      </c>
      <c r="M54" s="444">
        <f t="shared" si="0"/>
        <v>914.93375999999989</v>
      </c>
    </row>
    <row r="55" spans="2:13" s="458" customFormat="1" ht="15" customHeight="1">
      <c r="B55" s="454"/>
      <c r="C55" s="453" t="s">
        <v>298</v>
      </c>
      <c r="D55" s="8" t="s">
        <v>235</v>
      </c>
      <c r="E55" s="455">
        <v>2.1000000000000001E-2</v>
      </c>
      <c r="F55" s="456">
        <f>F53*E55</f>
        <v>3.3180000000000001</v>
      </c>
      <c r="G55" s="459"/>
      <c r="H55" s="444">
        <f>G55*F55</f>
        <v>0</v>
      </c>
      <c r="I55" s="457"/>
      <c r="J55" s="444">
        <f>I55*F55</f>
        <v>0</v>
      </c>
      <c r="K55" s="456">
        <v>4</v>
      </c>
      <c r="L55" s="444">
        <f>K55*F55</f>
        <v>13.272</v>
      </c>
      <c r="M55" s="444">
        <f t="shared" si="0"/>
        <v>13.272</v>
      </c>
    </row>
    <row r="56" spans="2:13" s="458" customFormat="1" ht="15" customHeight="1">
      <c r="B56" s="454"/>
      <c r="C56" s="453" t="s">
        <v>299</v>
      </c>
      <c r="D56" s="8" t="s">
        <v>396</v>
      </c>
      <c r="E56" s="455">
        <f>1.05*(0.0158+0.002)</f>
        <v>1.8690000000000005E-2</v>
      </c>
      <c r="F56" s="456">
        <f>F53*E56</f>
        <v>2.9530200000000009</v>
      </c>
      <c r="G56" s="459"/>
      <c r="H56" s="444">
        <f>G56*F56</f>
        <v>0</v>
      </c>
      <c r="I56" s="456">
        <v>88</v>
      </c>
      <c r="J56" s="444">
        <f>I56*F56</f>
        <v>259.86576000000008</v>
      </c>
      <c r="K56" s="457"/>
      <c r="L56" s="444">
        <f>K56*F56</f>
        <v>0</v>
      </c>
      <c r="M56" s="444">
        <f t="shared" si="0"/>
        <v>259.86576000000008</v>
      </c>
    </row>
    <row r="57" spans="2:13" s="458" customFormat="1" ht="15" customHeight="1">
      <c r="B57" s="454"/>
      <c r="C57" s="453" t="s">
        <v>300</v>
      </c>
      <c r="D57" s="8" t="s">
        <v>436</v>
      </c>
      <c r="E57" s="455">
        <f>1.05*0.0528</f>
        <v>5.5440000000000003E-2</v>
      </c>
      <c r="F57" s="456">
        <f>F53*E57</f>
        <v>8.7595200000000002</v>
      </c>
      <c r="G57" s="459"/>
      <c r="H57" s="444">
        <f>G57*F57</f>
        <v>0</v>
      </c>
      <c r="I57" s="456">
        <v>4.3</v>
      </c>
      <c r="J57" s="444">
        <f>I57*F57</f>
        <v>37.665936000000002</v>
      </c>
      <c r="K57" s="457"/>
      <c r="L57" s="444">
        <f>K57*F57</f>
        <v>0</v>
      </c>
      <c r="M57" s="444">
        <f t="shared" si="0"/>
        <v>37.665936000000002</v>
      </c>
    </row>
    <row r="58" spans="2:13" s="458" customFormat="1" ht="15" customHeight="1">
      <c r="B58" s="454"/>
      <c r="C58" s="453" t="s">
        <v>301</v>
      </c>
      <c r="D58" s="8" t="s">
        <v>235</v>
      </c>
      <c r="E58" s="455">
        <v>3.0000000000000001E-3</v>
      </c>
      <c r="F58" s="456">
        <f>F53*E58</f>
        <v>0.47400000000000003</v>
      </c>
      <c r="G58" s="459"/>
      <c r="H58" s="444">
        <f>G58*F58</f>
        <v>0</v>
      </c>
      <c r="I58" s="456">
        <v>4</v>
      </c>
      <c r="J58" s="444">
        <f>I58*F58</f>
        <v>1.8960000000000001</v>
      </c>
      <c r="K58" s="457"/>
      <c r="L58" s="444">
        <f>K58*F58</f>
        <v>0</v>
      </c>
      <c r="M58" s="444">
        <f t="shared" si="0"/>
        <v>1.8960000000000001</v>
      </c>
    </row>
    <row r="59" spans="2:13" s="458" customFormat="1" ht="52.5" customHeight="1">
      <c r="B59" s="460" t="s">
        <v>33</v>
      </c>
      <c r="C59" s="448" t="s">
        <v>302</v>
      </c>
      <c r="D59" s="7" t="s">
        <v>436</v>
      </c>
      <c r="E59" s="461"/>
      <c r="F59" s="571">
        <f>F53</f>
        <v>158</v>
      </c>
      <c r="G59" s="450"/>
      <c r="H59" s="444"/>
      <c r="I59" s="451"/>
      <c r="J59" s="444"/>
      <c r="K59" s="451"/>
      <c r="L59" s="444"/>
      <c r="M59" s="444">
        <f t="shared" si="0"/>
        <v>0</v>
      </c>
    </row>
    <row r="60" spans="2:13" s="458" customFormat="1" ht="15" customHeight="1">
      <c r="B60" s="454"/>
      <c r="C60" s="453" t="s">
        <v>303</v>
      </c>
      <c r="D60" s="8" t="s">
        <v>233</v>
      </c>
      <c r="E60" s="455">
        <v>0.65800000000000003</v>
      </c>
      <c r="F60" s="456">
        <f>F59*E60</f>
        <v>103.964</v>
      </c>
      <c r="G60" s="455">
        <v>7.8</v>
      </c>
      <c r="H60" s="444">
        <f>G60*F60</f>
        <v>810.91919999999993</v>
      </c>
      <c r="I60" s="457"/>
      <c r="J60" s="444">
        <f>I60*F60</f>
        <v>0</v>
      </c>
      <c r="K60" s="457"/>
      <c r="L60" s="444">
        <f>K60*F60</f>
        <v>0</v>
      </c>
      <c r="M60" s="444">
        <f t="shared" si="0"/>
        <v>810.91919999999993</v>
      </c>
    </row>
    <row r="61" spans="2:13" s="458" customFormat="1" ht="15" customHeight="1">
      <c r="B61" s="454"/>
      <c r="C61" s="453" t="s">
        <v>234</v>
      </c>
      <c r="D61" s="8" t="s">
        <v>235</v>
      </c>
      <c r="E61" s="455">
        <v>0.01</v>
      </c>
      <c r="F61" s="456">
        <f>F59*E61</f>
        <v>1.58</v>
      </c>
      <c r="G61" s="459"/>
      <c r="H61" s="444">
        <f>G61*F61</f>
        <v>0</v>
      </c>
      <c r="I61" s="457"/>
      <c r="J61" s="444">
        <f>I61*F61</f>
        <v>0</v>
      </c>
      <c r="K61" s="456">
        <v>4</v>
      </c>
      <c r="L61" s="444">
        <f>K61*F61</f>
        <v>6.32</v>
      </c>
      <c r="M61" s="444">
        <f t="shared" si="0"/>
        <v>6.32</v>
      </c>
    </row>
    <row r="62" spans="2:13" s="452" customFormat="1" ht="15" customHeight="1">
      <c r="B62" s="454"/>
      <c r="C62" s="453" t="s">
        <v>304</v>
      </c>
      <c r="D62" s="8" t="s">
        <v>397</v>
      </c>
      <c r="E62" s="455">
        <v>0.63</v>
      </c>
      <c r="F62" s="456">
        <f>F59*E62</f>
        <v>99.54</v>
      </c>
      <c r="G62" s="459"/>
      <c r="H62" s="444">
        <f>G62*F62</f>
        <v>0</v>
      </c>
      <c r="I62" s="456">
        <v>4.8</v>
      </c>
      <c r="J62" s="444">
        <f>I62*F62</f>
        <v>477.79200000000003</v>
      </c>
      <c r="K62" s="457"/>
      <c r="L62" s="444">
        <f>K62*F62</f>
        <v>0</v>
      </c>
      <c r="M62" s="444">
        <f t="shared" si="0"/>
        <v>477.79200000000003</v>
      </c>
    </row>
    <row r="63" spans="2:13" s="458" customFormat="1" ht="15" customHeight="1">
      <c r="B63" s="454"/>
      <c r="C63" s="453" t="s">
        <v>305</v>
      </c>
      <c r="D63" s="8" t="s">
        <v>397</v>
      </c>
      <c r="E63" s="455">
        <v>0.79</v>
      </c>
      <c r="F63" s="456">
        <f>F59*E63</f>
        <v>124.82000000000001</v>
      </c>
      <c r="G63" s="459"/>
      <c r="H63" s="444">
        <f>G63*F63</f>
        <v>0</v>
      </c>
      <c r="I63" s="456">
        <v>0.7</v>
      </c>
      <c r="J63" s="444">
        <f>I63*F63</f>
        <v>87.373999999999995</v>
      </c>
      <c r="K63" s="457"/>
      <c r="L63" s="444">
        <f>K63*F63</f>
        <v>0</v>
      </c>
      <c r="M63" s="444">
        <f t="shared" si="0"/>
        <v>87.373999999999995</v>
      </c>
    </row>
    <row r="64" spans="2:13" s="458" customFormat="1" ht="15" customHeight="1">
      <c r="B64" s="454"/>
      <c r="C64" s="453" t="s">
        <v>301</v>
      </c>
      <c r="D64" s="8" t="s">
        <v>235</v>
      </c>
      <c r="E64" s="455">
        <v>1.6E-2</v>
      </c>
      <c r="F64" s="456">
        <f>F59*E64</f>
        <v>2.528</v>
      </c>
      <c r="G64" s="459"/>
      <c r="H64" s="444">
        <f>G64*F64</f>
        <v>0</v>
      </c>
      <c r="I64" s="456">
        <v>4</v>
      </c>
      <c r="J64" s="444">
        <f>I64*F64</f>
        <v>10.112</v>
      </c>
      <c r="K64" s="457"/>
      <c r="L64" s="444">
        <f>K64*F64</f>
        <v>0</v>
      </c>
      <c r="M64" s="444">
        <f t="shared" si="0"/>
        <v>10.112</v>
      </c>
    </row>
    <row r="65" spans="2:13" s="458" customFormat="1" ht="41.25" customHeight="1">
      <c r="B65" s="460" t="s">
        <v>374</v>
      </c>
      <c r="C65" s="448" t="s">
        <v>306</v>
      </c>
      <c r="D65" s="7" t="s">
        <v>436</v>
      </c>
      <c r="E65" s="461"/>
      <c r="F65" s="571">
        <v>587</v>
      </c>
      <c r="G65" s="450"/>
      <c r="H65" s="444"/>
      <c r="I65" s="451"/>
      <c r="J65" s="444"/>
      <c r="K65" s="451"/>
      <c r="L65" s="444"/>
      <c r="M65" s="444">
        <f t="shared" si="0"/>
        <v>0</v>
      </c>
    </row>
    <row r="66" spans="2:13" s="458" customFormat="1" ht="15" customHeight="1">
      <c r="B66" s="454"/>
      <c r="C66" s="453" t="s">
        <v>297</v>
      </c>
      <c r="D66" s="8" t="s">
        <v>233</v>
      </c>
      <c r="E66" s="455">
        <f>1.16*0.64</f>
        <v>0.74239999999999995</v>
      </c>
      <c r="F66" s="456">
        <f>F65*E66</f>
        <v>435.78879999999998</v>
      </c>
      <c r="G66" s="455">
        <v>7.8</v>
      </c>
      <c r="H66" s="444">
        <f>G66*F66</f>
        <v>3399.1526399999998</v>
      </c>
      <c r="I66" s="457"/>
      <c r="J66" s="444">
        <f>I66*F66</f>
        <v>0</v>
      </c>
      <c r="K66" s="457"/>
      <c r="L66" s="444">
        <f>K66*F66</f>
        <v>0</v>
      </c>
      <c r="M66" s="444">
        <f t="shared" si="0"/>
        <v>3399.1526399999998</v>
      </c>
    </row>
    <row r="67" spans="2:13" s="458" customFormat="1" ht="15" customHeight="1">
      <c r="B67" s="454"/>
      <c r="C67" s="453" t="s">
        <v>298</v>
      </c>
      <c r="D67" s="8" t="s">
        <v>235</v>
      </c>
      <c r="E67" s="455">
        <v>2.1000000000000001E-2</v>
      </c>
      <c r="F67" s="456">
        <f>F65*E67</f>
        <v>12.327</v>
      </c>
      <c r="G67" s="459"/>
      <c r="H67" s="444">
        <f>G67*F67</f>
        <v>0</v>
      </c>
      <c r="I67" s="457"/>
      <c r="J67" s="444">
        <f>I67*F67</f>
        <v>0</v>
      </c>
      <c r="K67" s="456">
        <v>4</v>
      </c>
      <c r="L67" s="444">
        <f>K67*F67</f>
        <v>49.308</v>
      </c>
      <c r="M67" s="444">
        <f t="shared" si="0"/>
        <v>49.308</v>
      </c>
    </row>
    <row r="68" spans="2:13" s="452" customFormat="1" ht="15" customHeight="1">
      <c r="B68" s="454"/>
      <c r="C68" s="453" t="s">
        <v>299</v>
      </c>
      <c r="D68" s="8" t="s">
        <v>396</v>
      </c>
      <c r="E68" s="455">
        <f>1.05*(0.0158+0.002)</f>
        <v>1.8690000000000005E-2</v>
      </c>
      <c r="F68" s="456">
        <f>F65*E68</f>
        <v>10.971030000000003</v>
      </c>
      <c r="G68" s="459"/>
      <c r="H68" s="444">
        <f>G68*F68</f>
        <v>0</v>
      </c>
      <c r="I68" s="456">
        <v>88</v>
      </c>
      <c r="J68" s="444">
        <f>I68*F68</f>
        <v>965.45064000000025</v>
      </c>
      <c r="K68" s="457"/>
      <c r="L68" s="444">
        <f>K68*F68</f>
        <v>0</v>
      </c>
      <c r="M68" s="444">
        <f t="shared" si="0"/>
        <v>965.45064000000025</v>
      </c>
    </row>
    <row r="69" spans="2:13" s="458" customFormat="1" ht="15" customHeight="1">
      <c r="B69" s="454"/>
      <c r="C69" s="453" t="s">
        <v>300</v>
      </c>
      <c r="D69" s="8" t="s">
        <v>436</v>
      </c>
      <c r="E69" s="455">
        <f>1.05*0.0528</f>
        <v>5.5440000000000003E-2</v>
      </c>
      <c r="F69" s="456">
        <f>F65*E69</f>
        <v>32.543280000000003</v>
      </c>
      <c r="G69" s="459"/>
      <c r="H69" s="444">
        <f>G69*F69</f>
        <v>0</v>
      </c>
      <c r="I69" s="456">
        <v>4.3</v>
      </c>
      <c r="J69" s="444">
        <f>I69*F69</f>
        <v>139.936104</v>
      </c>
      <c r="K69" s="457"/>
      <c r="L69" s="444">
        <f>K69*F69</f>
        <v>0</v>
      </c>
      <c r="M69" s="444">
        <f t="shared" si="0"/>
        <v>139.936104</v>
      </c>
    </row>
    <row r="70" spans="2:13" s="458" customFormat="1" ht="15" customHeight="1">
      <c r="B70" s="454"/>
      <c r="C70" s="453" t="s">
        <v>301</v>
      </c>
      <c r="D70" s="8" t="s">
        <v>235</v>
      </c>
      <c r="E70" s="455">
        <v>3.0000000000000001E-3</v>
      </c>
      <c r="F70" s="456">
        <f>F65*E70</f>
        <v>1.7610000000000001</v>
      </c>
      <c r="G70" s="459"/>
      <c r="H70" s="444">
        <f>G70*F70</f>
        <v>0</v>
      </c>
      <c r="I70" s="456">
        <v>4</v>
      </c>
      <c r="J70" s="444">
        <f>I70*F70</f>
        <v>7.0440000000000005</v>
      </c>
      <c r="K70" s="457"/>
      <c r="L70" s="444">
        <f>K70*F70</f>
        <v>0</v>
      </c>
      <c r="M70" s="444">
        <f t="shared" si="0"/>
        <v>7.0440000000000005</v>
      </c>
    </row>
    <row r="71" spans="2:13" s="458" customFormat="1" ht="48" customHeight="1">
      <c r="B71" s="460" t="s">
        <v>33</v>
      </c>
      <c r="C71" s="448" t="s">
        <v>307</v>
      </c>
      <c r="D71" s="7" t="s">
        <v>436</v>
      </c>
      <c r="E71" s="461"/>
      <c r="F71" s="571">
        <f>F65</f>
        <v>587</v>
      </c>
      <c r="G71" s="450"/>
      <c r="H71" s="444"/>
      <c r="I71" s="451"/>
      <c r="J71" s="444"/>
      <c r="K71" s="451"/>
      <c r="L71" s="444"/>
      <c r="M71" s="444">
        <f t="shared" si="0"/>
        <v>0</v>
      </c>
    </row>
    <row r="72" spans="2:13" s="458" customFormat="1" ht="15" customHeight="1">
      <c r="B72" s="454"/>
      <c r="C72" s="453" t="s">
        <v>303</v>
      </c>
      <c r="D72" s="8" t="s">
        <v>233</v>
      </c>
      <c r="E72" s="455">
        <v>0.65800000000000003</v>
      </c>
      <c r="F72" s="456">
        <f>F71*E72</f>
        <v>386.24600000000004</v>
      </c>
      <c r="G72" s="455">
        <v>7.8</v>
      </c>
      <c r="H72" s="444">
        <f>G72*F72</f>
        <v>3012.7188000000001</v>
      </c>
      <c r="I72" s="457"/>
      <c r="J72" s="444">
        <f>I72*F72</f>
        <v>0</v>
      </c>
      <c r="K72" s="457"/>
      <c r="L72" s="444">
        <f>K72*F72</f>
        <v>0</v>
      </c>
      <c r="M72" s="444">
        <f t="shared" si="0"/>
        <v>3012.7188000000001</v>
      </c>
    </row>
    <row r="73" spans="2:13" s="458" customFormat="1" ht="15" customHeight="1">
      <c r="B73" s="454"/>
      <c r="C73" s="453" t="s">
        <v>234</v>
      </c>
      <c r="D73" s="8" t="s">
        <v>235</v>
      </c>
      <c r="E73" s="455">
        <v>0.01</v>
      </c>
      <c r="F73" s="456">
        <f>F71*E73</f>
        <v>5.87</v>
      </c>
      <c r="G73" s="459"/>
      <c r="H73" s="444">
        <f>G73*F73</f>
        <v>0</v>
      </c>
      <c r="I73" s="457"/>
      <c r="J73" s="444">
        <f>I73*F73</f>
        <v>0</v>
      </c>
      <c r="K73" s="456">
        <v>4</v>
      </c>
      <c r="L73" s="444">
        <f>K73*F73</f>
        <v>23.48</v>
      </c>
      <c r="M73" s="444">
        <f t="shared" si="0"/>
        <v>23.48</v>
      </c>
    </row>
    <row r="74" spans="2:13" s="458" customFormat="1" ht="15" customHeight="1">
      <c r="B74" s="454"/>
      <c r="C74" s="453" t="s">
        <v>304</v>
      </c>
      <c r="D74" s="8" t="s">
        <v>397</v>
      </c>
      <c r="E74" s="455">
        <v>0.63</v>
      </c>
      <c r="F74" s="456">
        <f>F71*E74</f>
        <v>369.81</v>
      </c>
      <c r="G74" s="459"/>
      <c r="H74" s="444">
        <f>G74*F74</f>
        <v>0</v>
      </c>
      <c r="I74" s="456">
        <v>4.8</v>
      </c>
      <c r="J74" s="444">
        <f>I74*F74</f>
        <v>1775.088</v>
      </c>
      <c r="K74" s="457"/>
      <c r="L74" s="444">
        <f>K74*F74</f>
        <v>0</v>
      </c>
      <c r="M74" s="444">
        <f t="shared" si="0"/>
        <v>1775.088</v>
      </c>
    </row>
    <row r="75" spans="2:13" s="452" customFormat="1" ht="15" customHeight="1">
      <c r="B75" s="454"/>
      <c r="C75" s="453" t="s">
        <v>305</v>
      </c>
      <c r="D75" s="8" t="s">
        <v>397</v>
      </c>
      <c r="E75" s="455">
        <v>0.79</v>
      </c>
      <c r="F75" s="456">
        <f>F71*E75</f>
        <v>463.73</v>
      </c>
      <c r="G75" s="459"/>
      <c r="H75" s="444">
        <f>G75*F75</f>
        <v>0</v>
      </c>
      <c r="I75" s="456">
        <v>0.7</v>
      </c>
      <c r="J75" s="444">
        <f>I75*F75</f>
        <v>324.61099999999999</v>
      </c>
      <c r="K75" s="457"/>
      <c r="L75" s="444">
        <f>K75*F75</f>
        <v>0</v>
      </c>
      <c r="M75" s="444">
        <f t="shared" si="0"/>
        <v>324.61099999999999</v>
      </c>
    </row>
    <row r="76" spans="2:13" s="458" customFormat="1" ht="15" customHeight="1">
      <c r="B76" s="454"/>
      <c r="C76" s="453" t="s">
        <v>301</v>
      </c>
      <c r="D76" s="8" t="s">
        <v>235</v>
      </c>
      <c r="E76" s="455">
        <v>1.6E-2</v>
      </c>
      <c r="F76" s="456">
        <f>F71*E76</f>
        <v>9.3919999999999995</v>
      </c>
      <c r="G76" s="459"/>
      <c r="H76" s="444">
        <f>G76*F76</f>
        <v>0</v>
      </c>
      <c r="I76" s="456">
        <v>3.2</v>
      </c>
      <c r="J76" s="444">
        <f>I76*F76</f>
        <v>30.054400000000001</v>
      </c>
      <c r="K76" s="457"/>
      <c r="L76" s="444">
        <f>K76*F76</f>
        <v>0</v>
      </c>
      <c r="M76" s="444">
        <f t="shared" si="0"/>
        <v>30.054400000000001</v>
      </c>
    </row>
    <row r="77" spans="2:13" s="462" customFormat="1" ht="56.25" customHeight="1">
      <c r="B77" s="481" t="s">
        <v>35</v>
      </c>
      <c r="C77" s="889" t="s">
        <v>308</v>
      </c>
      <c r="D77" s="10" t="s">
        <v>157</v>
      </c>
      <c r="E77" s="443"/>
      <c r="F77" s="570">
        <v>425</v>
      </c>
      <c r="G77" s="443"/>
      <c r="H77" s="444"/>
      <c r="I77" s="444"/>
      <c r="J77" s="444"/>
      <c r="K77" s="444"/>
      <c r="L77" s="444"/>
      <c r="M77" s="444">
        <f t="shared" si="0"/>
        <v>0</v>
      </c>
    </row>
    <row r="78" spans="2:13" s="463" customFormat="1" ht="15" customHeight="1">
      <c r="B78" s="442"/>
      <c r="C78" s="441" t="s">
        <v>288</v>
      </c>
      <c r="D78" s="10" t="s">
        <v>433</v>
      </c>
      <c r="E78" s="443">
        <f>20.16/100</f>
        <v>0.2016</v>
      </c>
      <c r="F78" s="444">
        <f>E78*F77</f>
        <v>85.68</v>
      </c>
      <c r="G78" s="443">
        <v>6</v>
      </c>
      <c r="H78" s="444">
        <f>G78*F78</f>
        <v>514.08000000000004</v>
      </c>
      <c r="I78" s="444"/>
      <c r="J78" s="444">
        <f>I78*F78</f>
        <v>0</v>
      </c>
      <c r="K78" s="444"/>
      <c r="L78" s="444">
        <f>K78*F78</f>
        <v>0</v>
      </c>
      <c r="M78" s="444">
        <f t="shared" si="0"/>
        <v>514.08000000000004</v>
      </c>
    </row>
    <row r="79" spans="2:13" s="463" customFormat="1" ht="15" customHeight="1">
      <c r="B79" s="442"/>
      <c r="C79" s="441" t="s">
        <v>234</v>
      </c>
      <c r="D79" s="10" t="s">
        <v>235</v>
      </c>
      <c r="E79" s="443">
        <f>1.49/100</f>
        <v>1.49E-2</v>
      </c>
      <c r="F79" s="444">
        <f>E79*F77</f>
        <v>6.3325000000000005</v>
      </c>
      <c r="G79" s="443"/>
      <c r="H79" s="444">
        <f>G79*F79</f>
        <v>0</v>
      </c>
      <c r="I79" s="444"/>
      <c r="J79" s="444">
        <f>I79*F79</f>
        <v>0</v>
      </c>
      <c r="K79" s="444">
        <v>4</v>
      </c>
      <c r="L79" s="444">
        <f>K79*F79</f>
        <v>25.330000000000002</v>
      </c>
      <c r="M79" s="444">
        <f t="shared" si="0"/>
        <v>25.330000000000002</v>
      </c>
    </row>
    <row r="80" spans="2:13" s="463" customFormat="1" ht="15" customHeight="1">
      <c r="B80" s="442" t="s">
        <v>375</v>
      </c>
      <c r="C80" s="441" t="s">
        <v>309</v>
      </c>
      <c r="D80" s="10" t="s">
        <v>434</v>
      </c>
      <c r="E80" s="890">
        <f>4.1/100</f>
        <v>4.0999999999999995E-2</v>
      </c>
      <c r="F80" s="444">
        <f>E80*F77</f>
        <v>17.424999999999997</v>
      </c>
      <c r="G80" s="443"/>
      <c r="H80" s="444">
        <f>G80*F80</f>
        <v>0</v>
      </c>
      <c r="I80" s="444">
        <v>88</v>
      </c>
      <c r="J80" s="444">
        <f>I80*F80</f>
        <v>1533.3999999999996</v>
      </c>
      <c r="K80" s="444"/>
      <c r="L80" s="444">
        <f>K80*F80</f>
        <v>0</v>
      </c>
      <c r="M80" s="444">
        <f t="shared" si="0"/>
        <v>1533.3999999999996</v>
      </c>
    </row>
    <row r="81" spans="2:13" s="463" customFormat="1" ht="15" customHeight="1">
      <c r="B81" s="442"/>
      <c r="C81" s="441" t="s">
        <v>238</v>
      </c>
      <c r="D81" s="10" t="s">
        <v>235</v>
      </c>
      <c r="E81" s="443">
        <f>6.4/100</f>
        <v>6.4000000000000001E-2</v>
      </c>
      <c r="F81" s="444">
        <f>E81*F77</f>
        <v>27.2</v>
      </c>
      <c r="G81" s="443"/>
      <c r="H81" s="444">
        <f>G81*F81</f>
        <v>0</v>
      </c>
      <c r="I81" s="444">
        <v>4</v>
      </c>
      <c r="J81" s="444">
        <f>I81*F81</f>
        <v>108.8</v>
      </c>
      <c r="K81" s="444"/>
      <c r="L81" s="444">
        <f>K81*F81</f>
        <v>0</v>
      </c>
      <c r="M81" s="444">
        <f t="shared" si="0"/>
        <v>108.8</v>
      </c>
    </row>
    <row r="82" spans="2:13" s="463" customFormat="1" ht="36" customHeight="1">
      <c r="B82" s="442" t="s">
        <v>37</v>
      </c>
      <c r="C82" s="437" t="s">
        <v>310</v>
      </c>
      <c r="D82" s="10" t="s">
        <v>157</v>
      </c>
      <c r="E82" s="443"/>
      <c r="F82" s="570">
        <v>265</v>
      </c>
      <c r="G82" s="443"/>
      <c r="H82" s="444"/>
      <c r="I82" s="444"/>
      <c r="J82" s="444"/>
      <c r="K82" s="444"/>
      <c r="L82" s="444"/>
      <c r="M82" s="444">
        <f t="shared" si="0"/>
        <v>0</v>
      </c>
    </row>
    <row r="83" spans="2:13" s="463" customFormat="1" ht="15" customHeight="1">
      <c r="B83" s="442"/>
      <c r="C83" s="441" t="s">
        <v>288</v>
      </c>
      <c r="D83" s="10" t="s">
        <v>433</v>
      </c>
      <c r="E83" s="443">
        <f>108/100</f>
        <v>1.08</v>
      </c>
      <c r="F83" s="444">
        <f>E83*F82</f>
        <v>286.20000000000005</v>
      </c>
      <c r="G83" s="443">
        <v>7.8</v>
      </c>
      <c r="H83" s="444">
        <f t="shared" ref="H83:H88" si="4">G83*F83</f>
        <v>2232.36</v>
      </c>
      <c r="I83" s="444"/>
      <c r="J83" s="444">
        <f t="shared" ref="J83:J88" si="5">I83*F83</f>
        <v>0</v>
      </c>
      <c r="K83" s="444"/>
      <c r="L83" s="444">
        <f t="shared" ref="L83:L88" si="6">K83*F83</f>
        <v>0</v>
      </c>
      <c r="M83" s="444">
        <f t="shared" si="0"/>
        <v>2232.36</v>
      </c>
    </row>
    <row r="84" spans="2:13" s="463" customFormat="1" ht="15" customHeight="1">
      <c r="B84" s="442"/>
      <c r="C84" s="441" t="s">
        <v>234</v>
      </c>
      <c r="D84" s="10" t="s">
        <v>439</v>
      </c>
      <c r="E84" s="443">
        <f>4.52/100</f>
        <v>4.5199999999999997E-2</v>
      </c>
      <c r="F84" s="444">
        <f>E84*F82</f>
        <v>11.978</v>
      </c>
      <c r="G84" s="443"/>
      <c r="H84" s="444">
        <f t="shared" si="4"/>
        <v>0</v>
      </c>
      <c r="I84" s="444"/>
      <c r="J84" s="444">
        <f t="shared" si="5"/>
        <v>0</v>
      </c>
      <c r="K84" s="444">
        <v>4</v>
      </c>
      <c r="L84" s="444">
        <f t="shared" si="6"/>
        <v>47.911999999999999</v>
      </c>
      <c r="M84" s="444">
        <f t="shared" ref="M84:M129" si="7">L84+J84+H84</f>
        <v>47.911999999999999</v>
      </c>
    </row>
    <row r="85" spans="2:13" s="463" customFormat="1" ht="15" customHeight="1">
      <c r="B85" s="442" t="s">
        <v>376</v>
      </c>
      <c r="C85" s="464" t="s">
        <v>311</v>
      </c>
      <c r="D85" s="373" t="s">
        <v>157</v>
      </c>
      <c r="E85" s="466">
        <f>102/100</f>
        <v>1.02</v>
      </c>
      <c r="F85" s="467">
        <f>E85*F82</f>
        <v>270.3</v>
      </c>
      <c r="G85" s="466"/>
      <c r="H85" s="467">
        <f t="shared" si="4"/>
        <v>0</v>
      </c>
      <c r="I85" s="468">
        <v>25</v>
      </c>
      <c r="J85" s="467">
        <f t="shared" si="5"/>
        <v>6757.5</v>
      </c>
      <c r="K85" s="467"/>
      <c r="L85" s="467">
        <f t="shared" si="6"/>
        <v>0</v>
      </c>
      <c r="M85" s="444">
        <f t="shared" si="7"/>
        <v>6757.5</v>
      </c>
    </row>
    <row r="86" spans="2:13" s="463" customFormat="1" ht="15" customHeight="1">
      <c r="B86" s="442" t="s">
        <v>377</v>
      </c>
      <c r="C86" s="441" t="s">
        <v>312</v>
      </c>
      <c r="D86" s="10" t="s">
        <v>144</v>
      </c>
      <c r="E86" s="443">
        <f>107/100</f>
        <v>1.07</v>
      </c>
      <c r="F86" s="444">
        <f>E86*F82</f>
        <v>283.55</v>
      </c>
      <c r="G86" s="443"/>
      <c r="H86" s="444">
        <f t="shared" si="4"/>
        <v>0</v>
      </c>
      <c r="I86" s="444">
        <v>6.5</v>
      </c>
      <c r="J86" s="444">
        <f t="shared" si="5"/>
        <v>1843.075</v>
      </c>
      <c r="K86" s="444"/>
      <c r="L86" s="444">
        <f t="shared" si="6"/>
        <v>0</v>
      </c>
      <c r="M86" s="444">
        <f t="shared" si="7"/>
        <v>1843.075</v>
      </c>
    </row>
    <row r="87" spans="2:13" s="463" customFormat="1" ht="15" customHeight="1">
      <c r="B87" s="442" t="s">
        <v>378</v>
      </c>
      <c r="C87" s="441" t="s">
        <v>313</v>
      </c>
      <c r="D87" s="10" t="s">
        <v>397</v>
      </c>
      <c r="E87" s="443">
        <v>5</v>
      </c>
      <c r="F87" s="444">
        <f>E87*F82</f>
        <v>1325</v>
      </c>
      <c r="G87" s="443"/>
      <c r="H87" s="444">
        <f t="shared" si="4"/>
        <v>0</v>
      </c>
      <c r="I87" s="444">
        <v>0.9</v>
      </c>
      <c r="J87" s="444">
        <f t="shared" si="5"/>
        <v>1192.5</v>
      </c>
      <c r="K87" s="444"/>
      <c r="L87" s="444">
        <f t="shared" si="6"/>
        <v>0</v>
      </c>
      <c r="M87" s="444">
        <f t="shared" si="7"/>
        <v>1192.5</v>
      </c>
    </row>
    <row r="88" spans="2:13" s="463" customFormat="1" ht="15" customHeight="1">
      <c r="B88" s="442"/>
      <c r="C88" s="441" t="s">
        <v>238</v>
      </c>
      <c r="D88" s="10" t="s">
        <v>439</v>
      </c>
      <c r="E88" s="443">
        <f>4.66/100</f>
        <v>4.6600000000000003E-2</v>
      </c>
      <c r="F88" s="444">
        <f>E88*F82</f>
        <v>12.349</v>
      </c>
      <c r="G88" s="443"/>
      <c r="H88" s="444">
        <f t="shared" si="4"/>
        <v>0</v>
      </c>
      <c r="I88" s="444">
        <v>4</v>
      </c>
      <c r="J88" s="444">
        <f t="shared" si="5"/>
        <v>49.396000000000001</v>
      </c>
      <c r="K88" s="444"/>
      <c r="L88" s="444">
        <f t="shared" si="6"/>
        <v>0</v>
      </c>
      <c r="M88" s="444">
        <f t="shared" si="7"/>
        <v>49.396000000000001</v>
      </c>
    </row>
    <row r="89" spans="2:13" s="472" customFormat="1" ht="31.5" customHeight="1">
      <c r="B89" s="454" t="s">
        <v>379</v>
      </c>
      <c r="C89" s="469" t="s">
        <v>314</v>
      </c>
      <c r="D89" s="8" t="s">
        <v>436</v>
      </c>
      <c r="E89" s="455"/>
      <c r="F89" s="572">
        <v>160</v>
      </c>
      <c r="G89" s="471"/>
      <c r="H89" s="444"/>
      <c r="I89" s="456"/>
      <c r="J89" s="444"/>
      <c r="K89" s="434"/>
      <c r="L89" s="444"/>
      <c r="M89" s="444">
        <f t="shared" si="7"/>
        <v>0</v>
      </c>
    </row>
    <row r="90" spans="2:13" s="472" customFormat="1" ht="15" customHeight="1">
      <c r="B90" s="454"/>
      <c r="C90" s="453" t="s">
        <v>315</v>
      </c>
      <c r="D90" s="8" t="s">
        <v>233</v>
      </c>
      <c r="E90" s="455">
        <v>0.99399999999999999</v>
      </c>
      <c r="F90" s="456">
        <f>F89*E90</f>
        <v>159.04</v>
      </c>
      <c r="G90" s="455">
        <v>7.8</v>
      </c>
      <c r="H90" s="444">
        <f t="shared" ref="H90:H96" si="8">G90*F90</f>
        <v>1240.5119999999999</v>
      </c>
      <c r="I90" s="434"/>
      <c r="J90" s="444">
        <f t="shared" ref="J90:J96" si="9">I90*F90</f>
        <v>0</v>
      </c>
      <c r="K90" s="434"/>
      <c r="L90" s="444">
        <f t="shared" ref="L90:L96" si="10">K90*F90</f>
        <v>0</v>
      </c>
      <c r="M90" s="444">
        <f t="shared" si="7"/>
        <v>1240.5119999999999</v>
      </c>
    </row>
    <row r="91" spans="2:13" s="472" customFormat="1" ht="15" customHeight="1">
      <c r="B91" s="454"/>
      <c r="C91" s="453" t="s">
        <v>234</v>
      </c>
      <c r="D91" s="8" t="s">
        <v>235</v>
      </c>
      <c r="E91" s="455">
        <v>2.5100000000000001E-2</v>
      </c>
      <c r="F91" s="456">
        <f>F89*E91</f>
        <v>4.016</v>
      </c>
      <c r="G91" s="430"/>
      <c r="H91" s="444">
        <f t="shared" si="8"/>
        <v>0</v>
      </c>
      <c r="I91" s="434"/>
      <c r="J91" s="444">
        <f t="shared" si="9"/>
        <v>0</v>
      </c>
      <c r="K91" s="456">
        <v>4</v>
      </c>
      <c r="L91" s="444">
        <f t="shared" si="10"/>
        <v>16.064</v>
      </c>
      <c r="M91" s="444">
        <f t="shared" si="7"/>
        <v>16.064</v>
      </c>
    </row>
    <row r="92" spans="2:13" s="472" customFormat="1" ht="15" customHeight="1">
      <c r="B92" s="454"/>
      <c r="C92" s="453" t="s">
        <v>316</v>
      </c>
      <c r="D92" s="8" t="s">
        <v>397</v>
      </c>
      <c r="E92" s="455">
        <v>0.5</v>
      </c>
      <c r="F92" s="456">
        <f>F89*E92</f>
        <v>80</v>
      </c>
      <c r="G92" s="430"/>
      <c r="H92" s="444">
        <f t="shared" si="8"/>
        <v>0</v>
      </c>
      <c r="I92" s="456">
        <v>2.5</v>
      </c>
      <c r="J92" s="444">
        <f t="shared" si="9"/>
        <v>200</v>
      </c>
      <c r="K92" s="434"/>
      <c r="L92" s="444">
        <f t="shared" si="10"/>
        <v>0</v>
      </c>
      <c r="M92" s="444">
        <f t="shared" si="7"/>
        <v>200</v>
      </c>
    </row>
    <row r="93" spans="2:13" s="472" customFormat="1" ht="15" customHeight="1">
      <c r="B93" s="454"/>
      <c r="C93" s="473" t="s">
        <v>317</v>
      </c>
      <c r="D93" s="8" t="s">
        <v>436</v>
      </c>
      <c r="E93" s="455">
        <v>1.02</v>
      </c>
      <c r="F93" s="456">
        <f>F89*E93</f>
        <v>163.19999999999999</v>
      </c>
      <c r="G93" s="455"/>
      <c r="H93" s="444">
        <f t="shared" si="8"/>
        <v>0</v>
      </c>
      <c r="I93" s="456">
        <v>25</v>
      </c>
      <c r="J93" s="444">
        <f t="shared" si="9"/>
        <v>4079.9999999999995</v>
      </c>
      <c r="K93" s="434"/>
      <c r="L93" s="444">
        <f t="shared" si="10"/>
        <v>0</v>
      </c>
      <c r="M93" s="444">
        <f t="shared" si="7"/>
        <v>4079.9999999999995</v>
      </c>
    </row>
    <row r="94" spans="2:13" s="475" customFormat="1" ht="15" customHeight="1">
      <c r="B94" s="454"/>
      <c r="C94" s="474" t="s">
        <v>318</v>
      </c>
      <c r="D94" s="8" t="s">
        <v>440</v>
      </c>
      <c r="E94" s="455">
        <v>1.07</v>
      </c>
      <c r="F94" s="456">
        <f>F89*E94</f>
        <v>171.20000000000002</v>
      </c>
      <c r="G94" s="430"/>
      <c r="H94" s="444">
        <f t="shared" si="8"/>
        <v>0</v>
      </c>
      <c r="I94" s="456">
        <v>2.2000000000000002</v>
      </c>
      <c r="J94" s="444">
        <f t="shared" si="9"/>
        <v>376.64000000000004</v>
      </c>
      <c r="K94" s="434"/>
      <c r="L94" s="444">
        <f t="shared" si="10"/>
        <v>0</v>
      </c>
      <c r="M94" s="444">
        <f t="shared" si="7"/>
        <v>376.64000000000004</v>
      </c>
    </row>
    <row r="95" spans="2:13" s="475" customFormat="1" ht="15" customHeight="1">
      <c r="B95" s="454"/>
      <c r="C95" s="453" t="s">
        <v>319</v>
      </c>
      <c r="D95" s="8" t="s">
        <v>436</v>
      </c>
      <c r="E95" s="455">
        <v>1.0149999999999999</v>
      </c>
      <c r="F95" s="456">
        <f>F89*E95</f>
        <v>162.39999999999998</v>
      </c>
      <c r="G95" s="430"/>
      <c r="H95" s="444">
        <f t="shared" si="8"/>
        <v>0</v>
      </c>
      <c r="I95" s="456">
        <v>0.9</v>
      </c>
      <c r="J95" s="444">
        <f t="shared" si="9"/>
        <v>146.16</v>
      </c>
      <c r="K95" s="434"/>
      <c r="L95" s="444">
        <f t="shared" si="10"/>
        <v>0</v>
      </c>
      <c r="M95" s="444">
        <f t="shared" si="7"/>
        <v>146.16</v>
      </c>
    </row>
    <row r="96" spans="2:13" s="475" customFormat="1" ht="15" customHeight="1">
      <c r="B96" s="454"/>
      <c r="C96" s="453" t="s">
        <v>301</v>
      </c>
      <c r="D96" s="8" t="s">
        <v>235</v>
      </c>
      <c r="E96" s="455">
        <v>0.182</v>
      </c>
      <c r="F96" s="456">
        <f>F89*E96</f>
        <v>29.119999999999997</v>
      </c>
      <c r="G96" s="430"/>
      <c r="H96" s="444">
        <f t="shared" si="8"/>
        <v>0</v>
      </c>
      <c r="I96" s="456">
        <v>4</v>
      </c>
      <c r="J96" s="444">
        <f t="shared" si="9"/>
        <v>116.47999999999999</v>
      </c>
      <c r="K96" s="434"/>
      <c r="L96" s="444">
        <f t="shared" si="10"/>
        <v>0</v>
      </c>
      <c r="M96" s="444">
        <f t="shared" si="7"/>
        <v>116.47999999999999</v>
      </c>
    </row>
    <row r="97" spans="2:13" s="476" customFormat="1" ht="48" customHeight="1">
      <c r="B97" s="454" t="s">
        <v>380</v>
      </c>
      <c r="C97" s="469" t="s">
        <v>320</v>
      </c>
      <c r="D97" s="8" t="s">
        <v>436</v>
      </c>
      <c r="E97" s="455"/>
      <c r="F97" s="572">
        <v>403</v>
      </c>
      <c r="G97" s="430"/>
      <c r="H97" s="444"/>
      <c r="I97" s="456"/>
      <c r="J97" s="444"/>
      <c r="K97" s="434"/>
      <c r="L97" s="444"/>
      <c r="M97" s="444">
        <f t="shared" si="7"/>
        <v>0</v>
      </c>
    </row>
    <row r="98" spans="2:13" s="477" customFormat="1" ht="15" customHeight="1">
      <c r="B98" s="454"/>
      <c r="C98" s="453" t="s">
        <v>303</v>
      </c>
      <c r="D98" s="8" t="s">
        <v>233</v>
      </c>
      <c r="E98" s="455">
        <f>153/100</f>
        <v>1.53</v>
      </c>
      <c r="F98" s="456">
        <f>F97*E98</f>
        <v>616.59</v>
      </c>
      <c r="G98" s="455">
        <v>7.8</v>
      </c>
      <c r="H98" s="444">
        <f>G98*F98</f>
        <v>4809.402</v>
      </c>
      <c r="I98" s="434"/>
      <c r="J98" s="444">
        <f>I98*F98</f>
        <v>0</v>
      </c>
      <c r="K98" s="434"/>
      <c r="L98" s="444">
        <f>K98*F98</f>
        <v>0</v>
      </c>
      <c r="M98" s="444">
        <f t="shared" si="7"/>
        <v>4809.402</v>
      </c>
    </row>
    <row r="99" spans="2:13" s="475" customFormat="1" ht="15" customHeight="1">
      <c r="B99" s="454"/>
      <c r="C99" s="453" t="s">
        <v>234</v>
      </c>
      <c r="D99" s="8" t="s">
        <v>235</v>
      </c>
      <c r="E99" s="455">
        <f>4.3/100</f>
        <v>4.2999999999999997E-2</v>
      </c>
      <c r="F99" s="456">
        <f>F97*E99</f>
        <v>17.328999999999997</v>
      </c>
      <c r="G99" s="430"/>
      <c r="H99" s="444">
        <f>G99*F99</f>
        <v>0</v>
      </c>
      <c r="I99" s="434"/>
      <c r="J99" s="444">
        <f>I99*F99</f>
        <v>0</v>
      </c>
      <c r="K99" s="456">
        <v>4</v>
      </c>
      <c r="L99" s="444">
        <f>K99*F99</f>
        <v>69.315999999999988</v>
      </c>
      <c r="M99" s="444">
        <f t="shared" si="7"/>
        <v>69.315999999999988</v>
      </c>
    </row>
    <row r="100" spans="2:13" s="477" customFormat="1" ht="15" customHeight="1">
      <c r="B100" s="454"/>
      <c r="C100" s="453" t="s">
        <v>321</v>
      </c>
      <c r="D100" s="8" t="s">
        <v>436</v>
      </c>
      <c r="E100" s="455">
        <f>101/100</f>
        <v>1.01</v>
      </c>
      <c r="F100" s="456">
        <f>F97*E100</f>
        <v>407.03000000000003</v>
      </c>
      <c r="G100" s="430"/>
      <c r="H100" s="444">
        <f>G100*F100</f>
        <v>0</v>
      </c>
      <c r="I100" s="456">
        <v>28</v>
      </c>
      <c r="J100" s="444">
        <f>I100*F100</f>
        <v>11396.84</v>
      </c>
      <c r="K100" s="434"/>
      <c r="L100" s="444">
        <f>K100*F100</f>
        <v>0</v>
      </c>
      <c r="M100" s="444">
        <f t="shared" si="7"/>
        <v>11396.84</v>
      </c>
    </row>
    <row r="101" spans="2:13" s="477" customFormat="1" ht="15" customHeight="1">
      <c r="B101" s="454"/>
      <c r="C101" s="453" t="s">
        <v>301</v>
      </c>
      <c r="D101" s="8" t="s">
        <v>235</v>
      </c>
      <c r="E101" s="455">
        <f>6.4/100</f>
        <v>6.4000000000000001E-2</v>
      </c>
      <c r="F101" s="456">
        <f>F97*E101</f>
        <v>25.792000000000002</v>
      </c>
      <c r="G101" s="430"/>
      <c r="H101" s="444">
        <f>G101*F101</f>
        <v>0</v>
      </c>
      <c r="I101" s="456">
        <v>4</v>
      </c>
      <c r="J101" s="444">
        <f>I101*F101</f>
        <v>103.16800000000001</v>
      </c>
      <c r="K101" s="434"/>
      <c r="L101" s="444">
        <f>K101*F101</f>
        <v>0</v>
      </c>
      <c r="M101" s="444">
        <f t="shared" si="7"/>
        <v>103.16800000000001</v>
      </c>
    </row>
    <row r="102" spans="2:13" s="477" customFormat="1" ht="15" customHeight="1">
      <c r="B102" s="372" t="s">
        <v>515</v>
      </c>
      <c r="C102" s="686" t="s">
        <v>516</v>
      </c>
      <c r="D102" s="372" t="s">
        <v>436</v>
      </c>
      <c r="E102" s="372"/>
      <c r="F102" s="685">
        <v>70</v>
      </c>
      <c r="G102" s="561"/>
      <c r="H102" s="561"/>
      <c r="I102" s="367"/>
      <c r="J102" s="372"/>
      <c r="K102" s="561"/>
      <c r="L102" s="561"/>
      <c r="M102" s="367">
        <f t="shared" ref="M102:M106" si="11">H102+J102+L102</f>
        <v>0</v>
      </c>
    </row>
    <row r="103" spans="2:13" s="477" customFormat="1" ht="15" customHeight="1">
      <c r="B103" s="372"/>
      <c r="C103" s="558" t="s">
        <v>303</v>
      </c>
      <c r="D103" s="372" t="s">
        <v>233</v>
      </c>
      <c r="E103" s="367">
        <v>1.53</v>
      </c>
      <c r="F103" s="368">
        <f>F102*E103</f>
        <v>107.10000000000001</v>
      </c>
      <c r="G103" s="367">
        <v>6</v>
      </c>
      <c r="H103" s="367">
        <f>F103*G103</f>
        <v>642.6</v>
      </c>
      <c r="I103" s="559"/>
      <c r="J103" s="559"/>
      <c r="K103" s="559"/>
      <c r="L103" s="559"/>
      <c r="M103" s="367">
        <f t="shared" si="11"/>
        <v>642.6</v>
      </c>
    </row>
    <row r="104" spans="2:13" s="477" customFormat="1" ht="15" customHeight="1">
      <c r="B104" s="372"/>
      <c r="C104" s="558" t="s">
        <v>234</v>
      </c>
      <c r="D104" s="372" t="s">
        <v>235</v>
      </c>
      <c r="E104" s="368">
        <v>4.2999999999999997E-2</v>
      </c>
      <c r="F104" s="368">
        <f>F102*E104</f>
        <v>3.01</v>
      </c>
      <c r="G104" s="561"/>
      <c r="H104" s="559"/>
      <c r="I104" s="559"/>
      <c r="J104" s="559"/>
      <c r="K104" s="367">
        <v>3.2</v>
      </c>
      <c r="L104" s="367">
        <f>F104*K104</f>
        <v>9.6319999999999997</v>
      </c>
      <c r="M104" s="367">
        <f t="shared" si="11"/>
        <v>9.6319999999999997</v>
      </c>
    </row>
    <row r="105" spans="2:13" s="477" customFormat="1" ht="15" customHeight="1">
      <c r="B105" s="27"/>
      <c r="C105" s="687" t="s">
        <v>517</v>
      </c>
      <c r="D105" s="27" t="s">
        <v>436</v>
      </c>
      <c r="E105" s="557">
        <v>1.01</v>
      </c>
      <c r="F105" s="555">
        <f>F102*E105</f>
        <v>70.7</v>
      </c>
      <c r="G105" s="556"/>
      <c r="H105" s="682"/>
      <c r="I105" s="557">
        <v>15</v>
      </c>
      <c r="J105" s="557">
        <f>F105*I105</f>
        <v>1060.5</v>
      </c>
      <c r="K105" s="682"/>
      <c r="L105" s="682"/>
      <c r="M105" s="367">
        <f t="shared" si="11"/>
        <v>1060.5</v>
      </c>
    </row>
    <row r="106" spans="2:13" s="477" customFormat="1" ht="15" customHeight="1">
      <c r="B106" s="372"/>
      <c r="C106" s="558" t="s">
        <v>301</v>
      </c>
      <c r="D106" s="372" t="s">
        <v>235</v>
      </c>
      <c r="E106" s="368">
        <v>6.4000000000000001E-2</v>
      </c>
      <c r="F106" s="368">
        <f>F102*E106</f>
        <v>4.4800000000000004</v>
      </c>
      <c r="G106" s="683"/>
      <c r="H106" s="684"/>
      <c r="I106" s="367">
        <v>3.2</v>
      </c>
      <c r="J106" s="367">
        <f>F106*I106</f>
        <v>14.336000000000002</v>
      </c>
      <c r="K106" s="559"/>
      <c r="L106" s="559"/>
      <c r="M106" s="367">
        <f t="shared" si="11"/>
        <v>14.336000000000002</v>
      </c>
    </row>
    <row r="107" spans="2:13" s="479" customFormat="1" ht="46.5" customHeight="1">
      <c r="B107" s="460" t="s">
        <v>42</v>
      </c>
      <c r="C107" s="448" t="s">
        <v>322</v>
      </c>
      <c r="D107" s="7" t="s">
        <v>436</v>
      </c>
      <c r="E107" s="461"/>
      <c r="F107" s="571">
        <v>31</v>
      </c>
      <c r="G107" s="450"/>
      <c r="H107" s="444"/>
      <c r="I107" s="478"/>
      <c r="J107" s="444"/>
      <c r="K107" s="451"/>
      <c r="L107" s="444"/>
      <c r="M107" s="444">
        <f t="shared" si="7"/>
        <v>0</v>
      </c>
    </row>
    <row r="108" spans="2:13" s="475" customFormat="1" ht="15" customHeight="1">
      <c r="B108" s="454"/>
      <c r="C108" s="453" t="s">
        <v>315</v>
      </c>
      <c r="D108" s="8" t="s">
        <v>233</v>
      </c>
      <c r="E108" s="455">
        <v>1.7</v>
      </c>
      <c r="F108" s="456">
        <f>F107*E108</f>
        <v>52.699999999999996</v>
      </c>
      <c r="G108" s="455">
        <v>6</v>
      </c>
      <c r="H108" s="444">
        <f>G108*F108</f>
        <v>316.2</v>
      </c>
      <c r="I108" s="457"/>
      <c r="J108" s="444">
        <f>I108*F108</f>
        <v>0</v>
      </c>
      <c r="K108" s="457"/>
      <c r="L108" s="444">
        <f>K108*F108</f>
        <v>0</v>
      </c>
      <c r="M108" s="444">
        <f t="shared" si="7"/>
        <v>316.2</v>
      </c>
    </row>
    <row r="109" spans="2:13" s="475" customFormat="1" ht="15" customHeight="1">
      <c r="B109" s="454"/>
      <c r="C109" s="453" t="s">
        <v>234</v>
      </c>
      <c r="D109" s="8" t="s">
        <v>235</v>
      </c>
      <c r="E109" s="455">
        <v>0.02</v>
      </c>
      <c r="F109" s="456">
        <f>F107*E109</f>
        <v>0.62</v>
      </c>
      <c r="G109" s="459"/>
      <c r="H109" s="444">
        <f>G109*F109</f>
        <v>0</v>
      </c>
      <c r="I109" s="457"/>
      <c r="J109" s="444">
        <f>I109*F109</f>
        <v>0</v>
      </c>
      <c r="K109" s="456">
        <v>4</v>
      </c>
      <c r="L109" s="444">
        <f>K109*F109</f>
        <v>2.48</v>
      </c>
      <c r="M109" s="444">
        <f t="shared" si="7"/>
        <v>2.48</v>
      </c>
    </row>
    <row r="110" spans="2:13" s="475" customFormat="1" ht="15" customHeight="1">
      <c r="B110" s="454"/>
      <c r="C110" s="453" t="s">
        <v>323</v>
      </c>
      <c r="D110" s="8" t="s">
        <v>436</v>
      </c>
      <c r="E110" s="455">
        <v>1.06</v>
      </c>
      <c r="F110" s="456">
        <f>F107*E110</f>
        <v>32.86</v>
      </c>
      <c r="G110" s="459"/>
      <c r="H110" s="444">
        <f>G110*F110</f>
        <v>0</v>
      </c>
      <c r="I110" s="456">
        <v>45</v>
      </c>
      <c r="J110" s="444">
        <f>I110*F110</f>
        <v>1478.7</v>
      </c>
      <c r="K110" s="457"/>
      <c r="L110" s="444">
        <f>K110*F110</f>
        <v>0</v>
      </c>
      <c r="M110" s="444">
        <f t="shared" si="7"/>
        <v>1478.7</v>
      </c>
    </row>
    <row r="111" spans="2:13" s="475" customFormat="1" ht="15" customHeight="1">
      <c r="B111" s="454"/>
      <c r="C111" s="453" t="s">
        <v>299</v>
      </c>
      <c r="D111" s="8" t="s">
        <v>396</v>
      </c>
      <c r="E111" s="480">
        <v>3.6999999999999998E-2</v>
      </c>
      <c r="F111" s="456">
        <f>F107*E111</f>
        <v>1.147</v>
      </c>
      <c r="G111" s="459"/>
      <c r="H111" s="444">
        <f>G111*F111</f>
        <v>0</v>
      </c>
      <c r="I111" s="456">
        <v>88</v>
      </c>
      <c r="J111" s="444">
        <f>I111*F111</f>
        <v>100.93600000000001</v>
      </c>
      <c r="K111" s="457"/>
      <c r="L111" s="444">
        <f>K111*F111</f>
        <v>0</v>
      </c>
      <c r="M111" s="444">
        <f t="shared" si="7"/>
        <v>100.93600000000001</v>
      </c>
    </row>
    <row r="112" spans="2:13" s="475" customFormat="1" ht="15" customHeight="1">
      <c r="B112" s="454"/>
      <c r="C112" s="453" t="s">
        <v>301</v>
      </c>
      <c r="D112" s="8" t="s">
        <v>235</v>
      </c>
      <c r="E112" s="455">
        <v>7.0000000000000001E-3</v>
      </c>
      <c r="F112" s="456">
        <f>F107*E112</f>
        <v>0.217</v>
      </c>
      <c r="G112" s="459"/>
      <c r="H112" s="444">
        <f>G112*F112</f>
        <v>0</v>
      </c>
      <c r="I112" s="456">
        <v>4</v>
      </c>
      <c r="J112" s="444">
        <f>I112*F112</f>
        <v>0.86799999999999999</v>
      </c>
      <c r="K112" s="457"/>
      <c r="L112" s="444">
        <f>K112*F112</f>
        <v>0</v>
      </c>
      <c r="M112" s="444">
        <f t="shared" si="7"/>
        <v>0.86799999999999999</v>
      </c>
    </row>
    <row r="113" spans="2:13" s="475" customFormat="1" ht="52.5" customHeight="1">
      <c r="B113" s="481" t="s">
        <v>381</v>
      </c>
      <c r="C113" s="437" t="s">
        <v>324</v>
      </c>
      <c r="D113" s="10" t="s">
        <v>50</v>
      </c>
      <c r="E113" s="442"/>
      <c r="F113" s="570">
        <f>23+15</f>
        <v>38</v>
      </c>
      <c r="G113" s="443"/>
      <c r="H113" s="444"/>
      <c r="I113" s="444"/>
      <c r="J113" s="444"/>
      <c r="K113" s="444"/>
      <c r="L113" s="444"/>
      <c r="M113" s="444">
        <f t="shared" si="7"/>
        <v>0</v>
      </c>
    </row>
    <row r="114" spans="2:13" s="475" customFormat="1" ht="15" customHeight="1">
      <c r="B114" s="465"/>
      <c r="C114" s="486" t="s">
        <v>303</v>
      </c>
      <c r="D114" s="465" t="s">
        <v>233</v>
      </c>
      <c r="E114" s="466">
        <v>1.27</v>
      </c>
      <c r="F114" s="466">
        <f>F113*E115</f>
        <v>0.73720000000000008</v>
      </c>
      <c r="G114" s="466">
        <v>7.8</v>
      </c>
      <c r="H114" s="466">
        <f>F114*G114</f>
        <v>5.7501600000000002</v>
      </c>
      <c r="I114" s="487"/>
      <c r="J114" s="487"/>
      <c r="K114" s="487"/>
      <c r="L114" s="487"/>
      <c r="M114" s="485">
        <f t="shared" ref="M114:M117" si="12">H114+J114+L114</f>
        <v>5.7501600000000002</v>
      </c>
    </row>
    <row r="115" spans="2:13" s="475" customFormat="1" ht="15" customHeight="1">
      <c r="B115" s="465"/>
      <c r="C115" s="486" t="s">
        <v>234</v>
      </c>
      <c r="D115" s="465" t="s">
        <v>439</v>
      </c>
      <c r="E115" s="488">
        <v>1.9400000000000001E-2</v>
      </c>
      <c r="F115" s="466">
        <f>F113*E115</f>
        <v>0.73720000000000008</v>
      </c>
      <c r="G115" s="489"/>
      <c r="H115" s="487"/>
      <c r="I115" s="487"/>
      <c r="J115" s="487"/>
      <c r="K115" s="466">
        <v>4</v>
      </c>
      <c r="L115" s="466">
        <f>F115*K115</f>
        <v>2.9488000000000003</v>
      </c>
      <c r="M115" s="485">
        <f t="shared" si="12"/>
        <v>2.9488000000000003</v>
      </c>
    </row>
    <row r="116" spans="2:13" s="475" customFormat="1" ht="15" customHeight="1">
      <c r="B116" s="465"/>
      <c r="C116" s="486" t="s">
        <v>321</v>
      </c>
      <c r="D116" s="465" t="s">
        <v>50</v>
      </c>
      <c r="E116" s="466">
        <v>1.05</v>
      </c>
      <c r="F116" s="466">
        <f>F113*E116</f>
        <v>39.9</v>
      </c>
      <c r="G116" s="489"/>
      <c r="H116" s="487"/>
      <c r="I116" s="466">
        <v>15</v>
      </c>
      <c r="J116" s="466">
        <f>F116*I116</f>
        <v>598.5</v>
      </c>
      <c r="K116" s="487"/>
      <c r="L116" s="487"/>
      <c r="M116" s="485">
        <f t="shared" si="12"/>
        <v>598.5</v>
      </c>
    </row>
    <row r="117" spans="2:13" s="475" customFormat="1" ht="15" customHeight="1">
      <c r="B117" s="465"/>
      <c r="C117" s="486" t="s">
        <v>301</v>
      </c>
      <c r="D117" s="465" t="s">
        <v>235</v>
      </c>
      <c r="E117" s="488">
        <v>5.1799999999999999E-2</v>
      </c>
      <c r="F117" s="466">
        <f>F113*E117</f>
        <v>1.9683999999999999</v>
      </c>
      <c r="G117" s="489"/>
      <c r="H117" s="487"/>
      <c r="I117" s="466">
        <v>4</v>
      </c>
      <c r="J117" s="466">
        <f>F117*I117</f>
        <v>7.8735999999999997</v>
      </c>
      <c r="K117" s="487"/>
      <c r="L117" s="487"/>
      <c r="M117" s="485">
        <f t="shared" si="12"/>
        <v>7.8735999999999997</v>
      </c>
    </row>
    <row r="118" spans="2:13" s="475" customFormat="1" ht="57" customHeight="1">
      <c r="B118" s="481" t="s">
        <v>381</v>
      </c>
      <c r="C118" s="437" t="s">
        <v>325</v>
      </c>
      <c r="D118" s="442" t="s">
        <v>50</v>
      </c>
      <c r="E118" s="442"/>
      <c r="F118" s="570">
        <v>25</v>
      </c>
      <c r="G118" s="443"/>
      <c r="H118" s="444"/>
      <c r="I118" s="444"/>
      <c r="J118" s="444"/>
      <c r="K118" s="444"/>
      <c r="L118" s="444"/>
      <c r="M118" s="444">
        <f t="shared" si="7"/>
        <v>0</v>
      </c>
    </row>
    <row r="119" spans="2:13" s="475" customFormat="1" ht="15" customHeight="1">
      <c r="B119" s="465"/>
      <c r="C119" s="486" t="s">
        <v>303</v>
      </c>
      <c r="D119" s="465" t="s">
        <v>233</v>
      </c>
      <c r="E119" s="466">
        <v>1.27</v>
      </c>
      <c r="F119" s="483">
        <f>F118*E119</f>
        <v>31.75</v>
      </c>
      <c r="G119" s="466">
        <v>7.8</v>
      </c>
      <c r="H119" s="466">
        <f>F119*G119</f>
        <v>247.65</v>
      </c>
      <c r="I119" s="487"/>
      <c r="J119" s="487"/>
      <c r="K119" s="487"/>
      <c r="L119" s="487"/>
      <c r="M119" s="485">
        <f t="shared" ref="M119:M122" si="13">H119+J119+L119</f>
        <v>247.65</v>
      </c>
    </row>
    <row r="120" spans="2:13" s="475" customFormat="1" ht="15" customHeight="1">
      <c r="B120" s="465"/>
      <c r="C120" s="486" t="s">
        <v>234</v>
      </c>
      <c r="D120" s="465" t="s">
        <v>439</v>
      </c>
      <c r="E120" s="488">
        <v>1.9400000000000001E-2</v>
      </c>
      <c r="F120" s="483">
        <f>F118*E120</f>
        <v>0.48499999999999999</v>
      </c>
      <c r="G120" s="489"/>
      <c r="H120" s="487"/>
      <c r="I120" s="487"/>
      <c r="J120" s="487"/>
      <c r="K120" s="466">
        <v>4</v>
      </c>
      <c r="L120" s="466">
        <f>F120*K120</f>
        <v>1.94</v>
      </c>
      <c r="M120" s="485">
        <f t="shared" si="13"/>
        <v>1.94</v>
      </c>
    </row>
    <row r="121" spans="2:13" s="475" customFormat="1" ht="15" customHeight="1">
      <c r="B121" s="465"/>
      <c r="C121" s="486" t="s">
        <v>321</v>
      </c>
      <c r="D121" s="465" t="s">
        <v>50</v>
      </c>
      <c r="E121" s="466">
        <v>1.05</v>
      </c>
      <c r="F121" s="483">
        <f>F118*E121</f>
        <v>26.25</v>
      </c>
      <c r="G121" s="489"/>
      <c r="H121" s="487"/>
      <c r="I121" s="466">
        <v>15</v>
      </c>
      <c r="J121" s="466">
        <f>F121*I121</f>
        <v>393.75</v>
      </c>
      <c r="K121" s="487"/>
      <c r="L121" s="487"/>
      <c r="M121" s="485">
        <f t="shared" si="13"/>
        <v>393.75</v>
      </c>
    </row>
    <row r="122" spans="2:13" s="475" customFormat="1" ht="15" customHeight="1">
      <c r="B122" s="465"/>
      <c r="C122" s="486" t="s">
        <v>301</v>
      </c>
      <c r="D122" s="465" t="s">
        <v>235</v>
      </c>
      <c r="E122" s="488">
        <v>5.1799999999999999E-2</v>
      </c>
      <c r="F122" s="483">
        <f>F118*E122</f>
        <v>1.2949999999999999</v>
      </c>
      <c r="G122" s="489"/>
      <c r="H122" s="487"/>
      <c r="I122" s="466">
        <v>4</v>
      </c>
      <c r="J122" s="466">
        <f>F122*I122</f>
        <v>5.18</v>
      </c>
      <c r="K122" s="487"/>
      <c r="L122" s="487"/>
      <c r="M122" s="485">
        <f t="shared" si="13"/>
        <v>5.18</v>
      </c>
    </row>
    <row r="123" spans="2:13" s="475" customFormat="1" ht="60.75" customHeight="1">
      <c r="B123" s="546" t="s">
        <v>44</v>
      </c>
      <c r="C123" s="564" t="s">
        <v>445</v>
      </c>
      <c r="D123" s="547" t="s">
        <v>50</v>
      </c>
      <c r="E123" s="548" t="s">
        <v>25</v>
      </c>
      <c r="F123" s="573">
        <v>58</v>
      </c>
      <c r="G123" s="549">
        <v>0</v>
      </c>
      <c r="H123" s="550"/>
      <c r="I123" s="549">
        <v>40</v>
      </c>
      <c r="J123" s="550">
        <f>I123*F123</f>
        <v>2320</v>
      </c>
      <c r="K123" s="551" t="s">
        <v>25</v>
      </c>
      <c r="L123" s="552">
        <v>0</v>
      </c>
      <c r="M123" s="378">
        <f>L123+J123+H123</f>
        <v>2320</v>
      </c>
    </row>
    <row r="124" spans="2:13" s="475" customFormat="1" ht="20.25" customHeight="1">
      <c r="B124" s="491" t="s">
        <v>215</v>
      </c>
      <c r="C124" s="490" t="s">
        <v>328</v>
      </c>
      <c r="D124" s="377" t="s">
        <v>18</v>
      </c>
      <c r="E124" s="492"/>
      <c r="F124" s="545">
        <v>10</v>
      </c>
      <c r="G124" s="494">
        <v>15</v>
      </c>
      <c r="H124" s="444">
        <f t="shared" ref="H124:H162" si="14">G124*F124</f>
        <v>150</v>
      </c>
      <c r="I124" s="493">
        <v>40</v>
      </c>
      <c r="J124" s="444">
        <f t="shared" ref="J124:J162" si="15">I124*F124</f>
        <v>400</v>
      </c>
      <c r="K124" s="495"/>
      <c r="L124" s="444">
        <f t="shared" ref="L124:L163" si="16">K124*F124</f>
        <v>0</v>
      </c>
      <c r="M124" s="444">
        <f t="shared" si="7"/>
        <v>550</v>
      </c>
    </row>
    <row r="125" spans="2:13" s="475" customFormat="1" ht="27.75" customHeight="1">
      <c r="B125" s="491" t="s">
        <v>215</v>
      </c>
      <c r="C125" s="490" t="s">
        <v>329</v>
      </c>
      <c r="D125" s="377" t="s">
        <v>18</v>
      </c>
      <c r="E125" s="492"/>
      <c r="F125" s="545">
        <v>15</v>
      </c>
      <c r="G125" s="494">
        <v>15</v>
      </c>
      <c r="H125" s="444">
        <f t="shared" si="14"/>
        <v>225</v>
      </c>
      <c r="I125" s="493">
        <v>40</v>
      </c>
      <c r="J125" s="444">
        <f t="shared" si="15"/>
        <v>600</v>
      </c>
      <c r="K125" s="495"/>
      <c r="L125" s="444">
        <f t="shared" si="16"/>
        <v>0</v>
      </c>
      <c r="M125" s="444">
        <f t="shared" si="7"/>
        <v>825</v>
      </c>
    </row>
    <row r="126" spans="2:13" s="475" customFormat="1" ht="27.75" customHeight="1">
      <c r="B126" s="491" t="s">
        <v>215</v>
      </c>
      <c r="C126" s="490" t="s">
        <v>330</v>
      </c>
      <c r="D126" s="377" t="s">
        <v>18</v>
      </c>
      <c r="E126" s="492"/>
      <c r="F126" s="545">
        <v>2</v>
      </c>
      <c r="G126" s="494">
        <v>15</v>
      </c>
      <c r="H126" s="444">
        <f t="shared" si="14"/>
        <v>30</v>
      </c>
      <c r="I126" s="493">
        <v>40</v>
      </c>
      <c r="J126" s="444">
        <f t="shared" si="15"/>
        <v>80</v>
      </c>
      <c r="K126" s="495"/>
      <c r="L126" s="444">
        <f t="shared" si="16"/>
        <v>0</v>
      </c>
      <c r="M126" s="444">
        <f t="shared" si="7"/>
        <v>110</v>
      </c>
    </row>
    <row r="127" spans="2:13" s="475" customFormat="1" ht="36" customHeight="1">
      <c r="B127" s="491" t="s">
        <v>215</v>
      </c>
      <c r="C127" s="490" t="s">
        <v>331</v>
      </c>
      <c r="D127" s="377" t="s">
        <v>18</v>
      </c>
      <c r="E127" s="492"/>
      <c r="F127" s="545">
        <v>1</v>
      </c>
      <c r="G127" s="494">
        <v>15</v>
      </c>
      <c r="H127" s="444">
        <f t="shared" si="14"/>
        <v>15</v>
      </c>
      <c r="I127" s="493">
        <v>40</v>
      </c>
      <c r="J127" s="444">
        <f t="shared" si="15"/>
        <v>40</v>
      </c>
      <c r="K127" s="495"/>
      <c r="L127" s="444">
        <f t="shared" si="16"/>
        <v>0</v>
      </c>
      <c r="M127" s="444">
        <f t="shared" si="7"/>
        <v>55</v>
      </c>
    </row>
    <row r="128" spans="2:13" s="475" customFormat="1" ht="37.5" customHeight="1">
      <c r="B128" s="491" t="s">
        <v>215</v>
      </c>
      <c r="C128" s="490" t="s">
        <v>332</v>
      </c>
      <c r="D128" s="377" t="s">
        <v>18</v>
      </c>
      <c r="E128" s="492"/>
      <c r="F128" s="545">
        <v>1</v>
      </c>
      <c r="G128" s="494">
        <v>15</v>
      </c>
      <c r="H128" s="444">
        <f t="shared" si="14"/>
        <v>15</v>
      </c>
      <c r="I128" s="493">
        <v>40</v>
      </c>
      <c r="J128" s="444">
        <f t="shared" si="15"/>
        <v>40</v>
      </c>
      <c r="K128" s="495"/>
      <c r="L128" s="444">
        <f t="shared" si="16"/>
        <v>0</v>
      </c>
      <c r="M128" s="444">
        <f t="shared" si="7"/>
        <v>55</v>
      </c>
    </row>
    <row r="129" spans="2:13" s="475" customFormat="1" ht="23.25" customHeight="1">
      <c r="B129" s="491" t="s">
        <v>215</v>
      </c>
      <c r="C129" s="490" t="s">
        <v>333</v>
      </c>
      <c r="D129" s="377" t="s">
        <v>45</v>
      </c>
      <c r="E129" s="492"/>
      <c r="F129" s="545">
        <v>28</v>
      </c>
      <c r="G129" s="494">
        <v>15</v>
      </c>
      <c r="H129" s="444">
        <f t="shared" si="14"/>
        <v>420</v>
      </c>
      <c r="I129" s="493">
        <v>40</v>
      </c>
      <c r="J129" s="444">
        <f t="shared" si="15"/>
        <v>1120</v>
      </c>
      <c r="K129" s="495"/>
      <c r="L129" s="444">
        <f t="shared" si="16"/>
        <v>0</v>
      </c>
      <c r="M129" s="444">
        <f t="shared" si="7"/>
        <v>1540</v>
      </c>
    </row>
    <row r="130" spans="2:13" s="475" customFormat="1" ht="30" customHeight="1">
      <c r="B130" s="491" t="s">
        <v>215</v>
      </c>
      <c r="C130" s="490" t="s">
        <v>334</v>
      </c>
      <c r="D130" s="377" t="s">
        <v>18</v>
      </c>
      <c r="E130" s="492"/>
      <c r="F130" s="545">
        <v>1</v>
      </c>
      <c r="G130" s="494">
        <v>15</v>
      </c>
      <c r="H130" s="444">
        <f t="shared" si="14"/>
        <v>15</v>
      </c>
      <c r="I130" s="493">
        <v>40</v>
      </c>
      <c r="J130" s="444">
        <f t="shared" si="15"/>
        <v>40</v>
      </c>
      <c r="K130" s="495"/>
      <c r="L130" s="444">
        <f t="shared" si="16"/>
        <v>0</v>
      </c>
      <c r="M130" s="444">
        <f t="shared" ref="M130:M140" si="17">L130+J130+H130</f>
        <v>55</v>
      </c>
    </row>
    <row r="131" spans="2:13" s="475" customFormat="1" ht="37.5" customHeight="1">
      <c r="B131" s="491" t="s">
        <v>215</v>
      </c>
      <c r="C131" s="490" t="s">
        <v>335</v>
      </c>
      <c r="D131" s="377" t="s">
        <v>18</v>
      </c>
      <c r="E131" s="492"/>
      <c r="F131" s="545">
        <v>2</v>
      </c>
      <c r="G131" s="494">
        <v>15</v>
      </c>
      <c r="H131" s="444">
        <f t="shared" si="14"/>
        <v>30</v>
      </c>
      <c r="I131" s="493">
        <v>40</v>
      </c>
      <c r="J131" s="444">
        <f t="shared" si="15"/>
        <v>80</v>
      </c>
      <c r="K131" s="495"/>
      <c r="L131" s="444">
        <f t="shared" si="16"/>
        <v>0</v>
      </c>
      <c r="M131" s="444">
        <f t="shared" si="17"/>
        <v>110</v>
      </c>
    </row>
    <row r="132" spans="2:13" s="475" customFormat="1" ht="37.5" customHeight="1">
      <c r="B132" s="491" t="s">
        <v>215</v>
      </c>
      <c r="C132" s="490" t="s">
        <v>520</v>
      </c>
      <c r="D132" s="377" t="s">
        <v>18</v>
      </c>
      <c r="E132" s="492"/>
      <c r="F132" s="545">
        <v>4.5599999999999996</v>
      </c>
      <c r="G132" s="494">
        <v>15</v>
      </c>
      <c r="H132" s="444">
        <f t="shared" si="14"/>
        <v>68.399999999999991</v>
      </c>
      <c r="I132" s="493">
        <v>17</v>
      </c>
      <c r="J132" s="444">
        <f t="shared" si="15"/>
        <v>77.52</v>
      </c>
      <c r="K132" s="495"/>
      <c r="L132" s="444">
        <f t="shared" si="16"/>
        <v>0</v>
      </c>
      <c r="M132" s="444">
        <f t="shared" si="17"/>
        <v>145.91999999999999</v>
      </c>
    </row>
    <row r="133" spans="2:13" s="475" customFormat="1" ht="30.75" customHeight="1">
      <c r="B133" s="491" t="s">
        <v>215</v>
      </c>
      <c r="C133" s="490" t="s">
        <v>519</v>
      </c>
      <c r="D133" s="377" t="s">
        <v>18</v>
      </c>
      <c r="E133" s="492"/>
      <c r="F133" s="545">
        <v>1.5</v>
      </c>
      <c r="G133" s="494">
        <v>15</v>
      </c>
      <c r="H133" s="444">
        <f t="shared" si="14"/>
        <v>22.5</v>
      </c>
      <c r="I133" s="493">
        <v>17</v>
      </c>
      <c r="J133" s="444">
        <f t="shared" si="15"/>
        <v>25.5</v>
      </c>
      <c r="K133" s="495"/>
      <c r="L133" s="444">
        <f t="shared" si="16"/>
        <v>0</v>
      </c>
      <c r="M133" s="444">
        <f t="shared" si="17"/>
        <v>48</v>
      </c>
    </row>
    <row r="134" spans="2:13" s="475" customFormat="1" ht="30" customHeight="1">
      <c r="B134" s="491" t="s">
        <v>215</v>
      </c>
      <c r="C134" s="490" t="s">
        <v>518</v>
      </c>
      <c r="D134" s="377" t="s">
        <v>18</v>
      </c>
      <c r="E134" s="492"/>
      <c r="F134" s="545">
        <v>1.73</v>
      </c>
      <c r="G134" s="494">
        <v>15</v>
      </c>
      <c r="H134" s="444">
        <f t="shared" si="14"/>
        <v>25.95</v>
      </c>
      <c r="I134" s="493">
        <v>17</v>
      </c>
      <c r="J134" s="444">
        <f t="shared" si="15"/>
        <v>29.41</v>
      </c>
      <c r="K134" s="495"/>
      <c r="L134" s="444">
        <f t="shared" si="16"/>
        <v>0</v>
      </c>
      <c r="M134" s="444">
        <f t="shared" si="17"/>
        <v>55.36</v>
      </c>
    </row>
    <row r="135" spans="2:13" s="475" customFormat="1" ht="18.75" customHeight="1">
      <c r="B135" s="491" t="s">
        <v>215</v>
      </c>
      <c r="C135" s="490" t="s">
        <v>336</v>
      </c>
      <c r="D135" s="377" t="s">
        <v>45</v>
      </c>
      <c r="E135" s="492"/>
      <c r="F135" s="545">
        <v>4</v>
      </c>
      <c r="G135" s="494">
        <v>15</v>
      </c>
      <c r="H135" s="444">
        <f t="shared" si="14"/>
        <v>60</v>
      </c>
      <c r="I135" s="493">
        <v>40</v>
      </c>
      <c r="J135" s="444">
        <f t="shared" si="15"/>
        <v>160</v>
      </c>
      <c r="K135" s="495"/>
      <c r="L135" s="444">
        <f t="shared" si="16"/>
        <v>0</v>
      </c>
      <c r="M135" s="444">
        <f t="shared" si="17"/>
        <v>220</v>
      </c>
    </row>
    <row r="136" spans="2:13" s="475" customFormat="1" ht="25.5" customHeight="1">
      <c r="B136" s="491" t="s">
        <v>215</v>
      </c>
      <c r="C136" s="490" t="s">
        <v>337</v>
      </c>
      <c r="D136" s="377" t="s">
        <v>45</v>
      </c>
      <c r="E136" s="492"/>
      <c r="F136" s="545">
        <v>2</v>
      </c>
      <c r="G136" s="494">
        <v>15</v>
      </c>
      <c r="H136" s="444">
        <f t="shared" si="14"/>
        <v>30</v>
      </c>
      <c r="I136" s="493">
        <v>40</v>
      </c>
      <c r="J136" s="444">
        <f t="shared" si="15"/>
        <v>80</v>
      </c>
      <c r="K136" s="495"/>
      <c r="L136" s="444">
        <f t="shared" si="16"/>
        <v>0</v>
      </c>
      <c r="M136" s="444">
        <f t="shared" si="17"/>
        <v>110</v>
      </c>
    </row>
    <row r="137" spans="2:13" s="475" customFormat="1" ht="18.75" customHeight="1">
      <c r="B137" s="491" t="s">
        <v>215</v>
      </c>
      <c r="C137" s="490" t="s">
        <v>338</v>
      </c>
      <c r="D137" s="377" t="s">
        <v>45</v>
      </c>
      <c r="E137" s="492"/>
      <c r="F137" s="545">
        <v>4</v>
      </c>
      <c r="G137" s="494">
        <v>15</v>
      </c>
      <c r="H137" s="444">
        <f t="shared" si="14"/>
        <v>60</v>
      </c>
      <c r="I137" s="493">
        <v>40</v>
      </c>
      <c r="J137" s="444">
        <f t="shared" si="15"/>
        <v>160</v>
      </c>
      <c r="K137" s="495"/>
      <c r="L137" s="444">
        <f t="shared" si="16"/>
        <v>0</v>
      </c>
      <c r="M137" s="444">
        <f t="shared" si="17"/>
        <v>220</v>
      </c>
    </row>
    <row r="138" spans="2:13" s="475" customFormat="1" ht="21" customHeight="1">
      <c r="B138" s="491" t="s">
        <v>215</v>
      </c>
      <c r="C138" s="490" t="s">
        <v>339</v>
      </c>
      <c r="D138" s="377" t="s">
        <v>45</v>
      </c>
      <c r="E138" s="492"/>
      <c r="F138" s="545">
        <v>3</v>
      </c>
      <c r="G138" s="494">
        <v>15</v>
      </c>
      <c r="H138" s="444">
        <f t="shared" si="14"/>
        <v>45</v>
      </c>
      <c r="I138" s="493">
        <v>40</v>
      </c>
      <c r="J138" s="444">
        <f t="shared" si="15"/>
        <v>120</v>
      </c>
      <c r="K138" s="495"/>
      <c r="L138" s="444">
        <f t="shared" si="16"/>
        <v>0</v>
      </c>
      <c r="M138" s="444">
        <f t="shared" si="17"/>
        <v>165</v>
      </c>
    </row>
    <row r="139" spans="2:13" s="475" customFormat="1" ht="25.5" customHeight="1">
      <c r="B139" s="491" t="s">
        <v>215</v>
      </c>
      <c r="C139" s="490" t="s">
        <v>340</v>
      </c>
      <c r="D139" s="377" t="s">
        <v>45</v>
      </c>
      <c r="E139" s="492"/>
      <c r="F139" s="545">
        <v>3</v>
      </c>
      <c r="G139" s="494">
        <v>15</v>
      </c>
      <c r="H139" s="444">
        <f t="shared" si="14"/>
        <v>45</v>
      </c>
      <c r="I139" s="493">
        <v>40</v>
      </c>
      <c r="J139" s="444">
        <f t="shared" si="15"/>
        <v>120</v>
      </c>
      <c r="K139" s="495"/>
      <c r="L139" s="444">
        <f t="shared" si="16"/>
        <v>0</v>
      </c>
      <c r="M139" s="444">
        <f t="shared" si="17"/>
        <v>165</v>
      </c>
    </row>
    <row r="140" spans="2:13" s="475" customFormat="1" ht="18" customHeight="1">
      <c r="B140" s="491" t="s">
        <v>215</v>
      </c>
      <c r="C140" s="490" t="s">
        <v>341</v>
      </c>
      <c r="D140" s="377" t="s">
        <v>45</v>
      </c>
      <c r="E140" s="492"/>
      <c r="F140" s="545">
        <v>4</v>
      </c>
      <c r="G140" s="494">
        <v>15</v>
      </c>
      <c r="H140" s="444">
        <f t="shared" si="14"/>
        <v>60</v>
      </c>
      <c r="I140" s="493">
        <v>40</v>
      </c>
      <c r="J140" s="444">
        <f t="shared" si="15"/>
        <v>160</v>
      </c>
      <c r="K140" s="495"/>
      <c r="L140" s="444">
        <f t="shared" si="16"/>
        <v>0</v>
      </c>
      <c r="M140" s="444">
        <f t="shared" si="17"/>
        <v>220</v>
      </c>
    </row>
    <row r="141" spans="2:13" s="475" customFormat="1" ht="37.5" customHeight="1">
      <c r="B141" s="553" t="s">
        <v>441</v>
      </c>
      <c r="C141" s="563" t="s">
        <v>443</v>
      </c>
      <c r="D141" s="27" t="s">
        <v>157</v>
      </c>
      <c r="E141" s="555"/>
      <c r="F141" s="681">
        <f>4.56+1.13+1.73</f>
        <v>7.42</v>
      </c>
      <c r="G141" s="556"/>
      <c r="H141" s="556"/>
      <c r="I141" s="557"/>
      <c r="J141" s="27"/>
      <c r="K141" s="556"/>
      <c r="L141" s="556"/>
      <c r="M141" s="367">
        <f>H141+J141+L141</f>
        <v>0</v>
      </c>
    </row>
    <row r="142" spans="2:13" s="475" customFormat="1" ht="18" customHeight="1">
      <c r="B142" s="554"/>
      <c r="C142" s="558" t="s">
        <v>315</v>
      </c>
      <c r="D142" s="372" t="s">
        <v>233</v>
      </c>
      <c r="E142" s="368">
        <v>0.59399999999999997</v>
      </c>
      <c r="F142" s="368">
        <f>F141*E142</f>
        <v>4.4074799999999996</v>
      </c>
      <c r="G142" s="367">
        <v>4.5999999999999996</v>
      </c>
      <c r="H142" s="367">
        <f>F142*G142</f>
        <v>20.274407999999998</v>
      </c>
      <c r="I142" s="559"/>
      <c r="J142" s="559"/>
      <c r="K142" s="559"/>
      <c r="L142" s="559"/>
      <c r="M142" s="367">
        <f t="shared" ref="M142:M145" si="18">H142+J142+L142</f>
        <v>20.274407999999998</v>
      </c>
    </row>
    <row r="143" spans="2:13" s="475" customFormat="1" ht="18" customHeight="1">
      <c r="B143" s="372"/>
      <c r="C143" s="558" t="s">
        <v>234</v>
      </c>
      <c r="D143" s="372" t="s">
        <v>235</v>
      </c>
      <c r="E143" s="560">
        <v>2.6599999999999999E-2</v>
      </c>
      <c r="F143" s="368">
        <f>F141*E143</f>
        <v>0.19737199999999999</v>
      </c>
      <c r="G143" s="561"/>
      <c r="H143" s="559"/>
      <c r="I143" s="559"/>
      <c r="J143" s="559"/>
      <c r="K143" s="367">
        <v>3.2</v>
      </c>
      <c r="L143" s="367">
        <f>F143*K143</f>
        <v>0.6315904</v>
      </c>
      <c r="M143" s="367">
        <f>H143+J143+L143</f>
        <v>0.6315904</v>
      </c>
    </row>
    <row r="144" spans="2:13" s="475" customFormat="1" ht="18" customHeight="1">
      <c r="B144" s="372"/>
      <c r="C144" s="558" t="s">
        <v>444</v>
      </c>
      <c r="D144" s="372" t="s">
        <v>440</v>
      </c>
      <c r="E144" s="562" t="s">
        <v>442</v>
      </c>
      <c r="F144" s="368">
        <v>10</v>
      </c>
      <c r="G144" s="561"/>
      <c r="H144" s="559"/>
      <c r="I144" s="367">
        <v>17</v>
      </c>
      <c r="J144" s="367">
        <f>F144*I144</f>
        <v>170</v>
      </c>
      <c r="K144" s="559"/>
      <c r="L144" s="559"/>
      <c r="M144" s="367">
        <f>H144+J144+L144</f>
        <v>170</v>
      </c>
    </row>
    <row r="145" spans="2:13" s="475" customFormat="1" ht="18" customHeight="1">
      <c r="B145" s="372"/>
      <c r="C145" s="558" t="s">
        <v>301</v>
      </c>
      <c r="D145" s="372" t="s">
        <v>235</v>
      </c>
      <c r="E145" s="560">
        <v>4.8000000000000001E-2</v>
      </c>
      <c r="F145" s="368">
        <f>F141*E145</f>
        <v>0.35615999999999998</v>
      </c>
      <c r="G145" s="561"/>
      <c r="H145" s="559"/>
      <c r="I145" s="367">
        <v>3.2</v>
      </c>
      <c r="J145" s="367">
        <f>F145*I145</f>
        <v>1.1397120000000001</v>
      </c>
      <c r="K145" s="559"/>
      <c r="L145" s="559"/>
      <c r="M145" s="367">
        <f t="shared" si="18"/>
        <v>1.1397120000000001</v>
      </c>
    </row>
    <row r="146" spans="2:13" ht="42" customHeight="1">
      <c r="B146" s="442" t="s">
        <v>215</v>
      </c>
      <c r="C146" s="445" t="s">
        <v>342</v>
      </c>
      <c r="D146" s="10" t="s">
        <v>18</v>
      </c>
      <c r="E146" s="442"/>
      <c r="F146" s="570">
        <f>124.54+13.34+8.74</f>
        <v>146.62</v>
      </c>
      <c r="G146" s="443"/>
      <c r="H146" s="444">
        <f t="shared" si="14"/>
        <v>0</v>
      </c>
      <c r="I146" s="444">
        <v>25</v>
      </c>
      <c r="J146" s="444">
        <f t="shared" si="15"/>
        <v>3665.5</v>
      </c>
      <c r="K146" s="444"/>
      <c r="L146" s="444">
        <f t="shared" si="16"/>
        <v>0</v>
      </c>
      <c r="M146" s="444">
        <f t="shared" ref="M146:M174" si="19">L146+J146+H146</f>
        <v>3665.5</v>
      </c>
    </row>
    <row r="147" spans="2:13" s="475" customFormat="1" ht="39.75" customHeight="1">
      <c r="B147" s="481" t="s">
        <v>46</v>
      </c>
      <c r="C147" s="437" t="s">
        <v>343</v>
      </c>
      <c r="D147" s="10" t="s">
        <v>18</v>
      </c>
      <c r="E147" s="442"/>
      <c r="F147" s="570">
        <f>6.07+5.53+3.37</f>
        <v>14.970000000000002</v>
      </c>
      <c r="G147" s="443"/>
      <c r="H147" s="444">
        <f t="shared" si="14"/>
        <v>0</v>
      </c>
      <c r="I147" s="444"/>
      <c r="J147" s="444">
        <f t="shared" si="15"/>
        <v>0</v>
      </c>
      <c r="K147" s="444"/>
      <c r="L147" s="444">
        <f t="shared" si="16"/>
        <v>0</v>
      </c>
      <c r="M147" s="444">
        <f t="shared" si="19"/>
        <v>0</v>
      </c>
    </row>
    <row r="148" spans="2:13" s="475" customFormat="1" ht="15" customHeight="1">
      <c r="B148" s="442"/>
      <c r="C148" s="441" t="s">
        <v>291</v>
      </c>
      <c r="D148" s="10" t="s">
        <v>19</v>
      </c>
      <c r="E148" s="442">
        <f>272/100</f>
        <v>2.72</v>
      </c>
      <c r="F148" s="444">
        <f>E148*F147</f>
        <v>40.71840000000001</v>
      </c>
      <c r="G148" s="443">
        <v>7.8</v>
      </c>
      <c r="H148" s="444">
        <f t="shared" si="14"/>
        <v>317.60352000000006</v>
      </c>
      <c r="I148" s="444"/>
      <c r="J148" s="444">
        <f t="shared" si="15"/>
        <v>0</v>
      </c>
      <c r="K148" s="444"/>
      <c r="L148" s="444">
        <f t="shared" si="16"/>
        <v>0</v>
      </c>
      <c r="M148" s="444">
        <f t="shared" si="19"/>
        <v>317.60352000000006</v>
      </c>
    </row>
    <row r="149" spans="2:13" s="475" customFormat="1" ht="15" customHeight="1">
      <c r="B149" s="442"/>
      <c r="C149" s="441" t="s">
        <v>292</v>
      </c>
      <c r="D149" s="10" t="s">
        <v>1</v>
      </c>
      <c r="E149" s="442">
        <f>4.1/100</f>
        <v>4.0999999999999995E-2</v>
      </c>
      <c r="F149" s="444">
        <f>E149*F147</f>
        <v>0.61377000000000004</v>
      </c>
      <c r="G149" s="444"/>
      <c r="H149" s="444">
        <f t="shared" si="14"/>
        <v>0</v>
      </c>
      <c r="I149" s="444"/>
      <c r="J149" s="444">
        <f t="shared" si="15"/>
        <v>0</v>
      </c>
      <c r="K149" s="444">
        <v>4</v>
      </c>
      <c r="L149" s="444">
        <f t="shared" si="16"/>
        <v>2.4550800000000002</v>
      </c>
      <c r="M149" s="444">
        <f t="shared" si="19"/>
        <v>2.4550800000000002</v>
      </c>
    </row>
    <row r="150" spans="2:13" s="475" customFormat="1" ht="15" customHeight="1">
      <c r="B150" s="442"/>
      <c r="C150" s="441" t="s">
        <v>344</v>
      </c>
      <c r="D150" s="10" t="s">
        <v>18</v>
      </c>
      <c r="E150" s="442">
        <f>100/100</f>
        <v>1</v>
      </c>
      <c r="F150" s="444">
        <f>F147*E150</f>
        <v>14.970000000000002</v>
      </c>
      <c r="G150" s="444"/>
      <c r="H150" s="444">
        <f t="shared" si="14"/>
        <v>0</v>
      </c>
      <c r="I150" s="444">
        <v>260</v>
      </c>
      <c r="J150" s="444">
        <f t="shared" si="15"/>
        <v>3892.2000000000007</v>
      </c>
      <c r="K150" s="444"/>
      <c r="L150" s="444">
        <f t="shared" si="16"/>
        <v>0</v>
      </c>
      <c r="M150" s="444">
        <f t="shared" si="19"/>
        <v>3892.2000000000007</v>
      </c>
    </row>
    <row r="151" spans="2:13" s="475" customFormat="1" ht="15" customHeight="1">
      <c r="B151" s="442"/>
      <c r="C151" s="441" t="s">
        <v>327</v>
      </c>
      <c r="D151" s="10" t="s">
        <v>1</v>
      </c>
      <c r="E151" s="442">
        <f>65.5/100</f>
        <v>0.65500000000000003</v>
      </c>
      <c r="F151" s="444">
        <f>E151*F147</f>
        <v>9.8053500000000025</v>
      </c>
      <c r="G151" s="444"/>
      <c r="H151" s="444">
        <f t="shared" si="14"/>
        <v>0</v>
      </c>
      <c r="I151" s="444">
        <v>4</v>
      </c>
      <c r="J151" s="444">
        <f t="shared" si="15"/>
        <v>39.22140000000001</v>
      </c>
      <c r="K151" s="444"/>
      <c r="L151" s="444">
        <f t="shared" si="16"/>
        <v>0</v>
      </c>
      <c r="M151" s="444">
        <f t="shared" si="19"/>
        <v>39.22140000000001</v>
      </c>
    </row>
    <row r="152" spans="2:13" s="475" customFormat="1" ht="34.5" customHeight="1">
      <c r="B152" s="442" t="s">
        <v>215</v>
      </c>
      <c r="C152" s="437" t="s">
        <v>449</v>
      </c>
      <c r="D152" s="10" t="s">
        <v>18</v>
      </c>
      <c r="E152" s="442"/>
      <c r="F152" s="440">
        <v>6.27</v>
      </c>
      <c r="G152" s="443"/>
      <c r="H152" s="444">
        <f t="shared" si="14"/>
        <v>0</v>
      </c>
      <c r="I152" s="444"/>
      <c r="J152" s="444">
        <f t="shared" si="15"/>
        <v>0</v>
      </c>
      <c r="K152" s="444"/>
      <c r="L152" s="444">
        <f t="shared" si="16"/>
        <v>0</v>
      </c>
      <c r="M152" s="444">
        <f t="shared" si="19"/>
        <v>0</v>
      </c>
    </row>
    <row r="153" spans="2:13" s="475" customFormat="1" ht="15" customHeight="1">
      <c r="B153" s="442"/>
      <c r="C153" s="496" t="s">
        <v>326</v>
      </c>
      <c r="D153" s="10" t="s">
        <v>19</v>
      </c>
      <c r="E153" s="442"/>
      <c r="F153" s="444">
        <v>3</v>
      </c>
      <c r="G153" s="443">
        <f>30*1.25</f>
        <v>37.5</v>
      </c>
      <c r="H153" s="444">
        <f>G153*F153</f>
        <v>112.5</v>
      </c>
      <c r="I153" s="444"/>
      <c r="J153" s="444">
        <f t="shared" si="15"/>
        <v>0</v>
      </c>
      <c r="K153" s="444"/>
      <c r="L153" s="444">
        <f t="shared" si="16"/>
        <v>0</v>
      </c>
      <c r="M153" s="444">
        <f t="shared" si="19"/>
        <v>112.5</v>
      </c>
    </row>
    <row r="154" spans="2:13" s="475" customFormat="1" ht="15" customHeight="1">
      <c r="B154" s="442" t="s">
        <v>215</v>
      </c>
      <c r="C154" s="496" t="s">
        <v>345</v>
      </c>
      <c r="D154" s="10" t="s">
        <v>1</v>
      </c>
      <c r="E154" s="442"/>
      <c r="F154" s="444">
        <f>F152</f>
        <v>6.27</v>
      </c>
      <c r="G154" s="443"/>
      <c r="H154" s="444">
        <f t="shared" si="14"/>
        <v>0</v>
      </c>
      <c r="I154" s="444">
        <v>320</v>
      </c>
      <c r="J154" s="444">
        <f t="shared" si="15"/>
        <v>2006.3999999999999</v>
      </c>
      <c r="K154" s="444"/>
      <c r="L154" s="444">
        <f t="shared" si="16"/>
        <v>0</v>
      </c>
      <c r="M154" s="444">
        <f t="shared" si="19"/>
        <v>2006.3999999999999</v>
      </c>
    </row>
    <row r="155" spans="2:13" s="475" customFormat="1" ht="34.5" customHeight="1">
      <c r="B155" s="442" t="s">
        <v>215</v>
      </c>
      <c r="C155" s="889" t="s">
        <v>450</v>
      </c>
      <c r="D155" s="10" t="s">
        <v>18</v>
      </c>
      <c r="E155" s="442"/>
      <c r="F155" s="570">
        <f>8.8+23.64</f>
        <v>32.44</v>
      </c>
      <c r="G155" s="443"/>
      <c r="H155" s="444">
        <f t="shared" si="14"/>
        <v>0</v>
      </c>
      <c r="I155" s="444"/>
      <c r="J155" s="444">
        <f t="shared" si="15"/>
        <v>0</v>
      </c>
      <c r="K155" s="444"/>
      <c r="L155" s="444">
        <f t="shared" si="16"/>
        <v>0</v>
      </c>
      <c r="M155" s="444">
        <f t="shared" si="19"/>
        <v>0</v>
      </c>
    </row>
    <row r="156" spans="2:13" s="475" customFormat="1" ht="15" customHeight="1">
      <c r="B156" s="442"/>
      <c r="C156" s="496" t="s">
        <v>326</v>
      </c>
      <c r="D156" s="10" t="s">
        <v>19</v>
      </c>
      <c r="E156" s="442"/>
      <c r="F156" s="444">
        <v>3</v>
      </c>
      <c r="G156" s="443">
        <f>30*1.25</f>
        <v>37.5</v>
      </c>
      <c r="H156" s="444">
        <f>G156*F156</f>
        <v>112.5</v>
      </c>
      <c r="I156" s="444"/>
      <c r="J156" s="444">
        <f t="shared" si="15"/>
        <v>0</v>
      </c>
      <c r="K156" s="444"/>
      <c r="L156" s="444">
        <f t="shared" si="16"/>
        <v>0</v>
      </c>
      <c r="M156" s="444">
        <f t="shared" si="19"/>
        <v>112.5</v>
      </c>
    </row>
    <row r="157" spans="2:13" s="475" customFormat="1" ht="15" customHeight="1">
      <c r="B157" s="442" t="s">
        <v>215</v>
      </c>
      <c r="C157" s="496" t="s">
        <v>345</v>
      </c>
      <c r="D157" s="10" t="s">
        <v>1</v>
      </c>
      <c r="E157" s="442"/>
      <c r="F157" s="444">
        <f>F155</f>
        <v>32.44</v>
      </c>
      <c r="G157" s="443"/>
      <c r="H157" s="444">
        <f t="shared" ref="H157" si="20">G157*F157</f>
        <v>0</v>
      </c>
      <c r="I157" s="444">
        <v>320</v>
      </c>
      <c r="J157" s="444">
        <f t="shared" si="15"/>
        <v>10380.799999999999</v>
      </c>
      <c r="K157" s="444"/>
      <c r="L157" s="444">
        <f t="shared" si="16"/>
        <v>0</v>
      </c>
      <c r="M157" s="444">
        <f t="shared" si="19"/>
        <v>10380.799999999999</v>
      </c>
    </row>
    <row r="158" spans="2:13" s="475" customFormat="1" ht="37.5" customHeight="1">
      <c r="B158" s="442" t="s">
        <v>215</v>
      </c>
      <c r="C158" s="889" t="s">
        <v>448</v>
      </c>
      <c r="D158" s="10" t="s">
        <v>18</v>
      </c>
      <c r="E158" s="442"/>
      <c r="F158" s="570">
        <f>11.37+13.03</f>
        <v>24.4</v>
      </c>
      <c r="G158" s="443"/>
      <c r="H158" s="444">
        <f t="shared" si="14"/>
        <v>0</v>
      </c>
      <c r="I158" s="444"/>
      <c r="J158" s="444">
        <f t="shared" si="15"/>
        <v>0</v>
      </c>
      <c r="K158" s="444"/>
      <c r="L158" s="444">
        <f t="shared" si="16"/>
        <v>0</v>
      </c>
      <c r="M158" s="444">
        <f t="shared" si="19"/>
        <v>0</v>
      </c>
    </row>
    <row r="159" spans="2:13" s="475" customFormat="1" ht="15" customHeight="1">
      <c r="B159" s="442"/>
      <c r="C159" s="496" t="s">
        <v>326</v>
      </c>
      <c r="D159" s="10" t="s">
        <v>1</v>
      </c>
      <c r="E159" s="442"/>
      <c r="F159" s="444">
        <v>1</v>
      </c>
      <c r="G159" s="443">
        <f>30*1.25</f>
        <v>37.5</v>
      </c>
      <c r="H159" s="444">
        <f t="shared" si="14"/>
        <v>37.5</v>
      </c>
      <c r="I159" s="444"/>
      <c r="J159" s="444">
        <f t="shared" si="15"/>
        <v>0</v>
      </c>
      <c r="K159" s="444"/>
      <c r="L159" s="444">
        <f t="shared" si="16"/>
        <v>0</v>
      </c>
      <c r="M159" s="444">
        <f t="shared" si="19"/>
        <v>37.5</v>
      </c>
    </row>
    <row r="160" spans="2:13" s="475" customFormat="1" ht="15" customHeight="1">
      <c r="B160" s="442" t="s">
        <v>215</v>
      </c>
      <c r="C160" s="496" t="s">
        <v>345</v>
      </c>
      <c r="D160" s="10" t="s">
        <v>18</v>
      </c>
      <c r="E160" s="442"/>
      <c r="F160" s="444">
        <f>F158</f>
        <v>24.4</v>
      </c>
      <c r="G160" s="443"/>
      <c r="H160" s="444">
        <f t="shared" si="14"/>
        <v>0</v>
      </c>
      <c r="I160" s="444">
        <v>320</v>
      </c>
      <c r="J160" s="444">
        <f t="shared" si="15"/>
        <v>7808</v>
      </c>
      <c r="K160" s="444"/>
      <c r="L160" s="444">
        <f t="shared" si="16"/>
        <v>0</v>
      </c>
      <c r="M160" s="444">
        <f>L160+J160+H160</f>
        <v>7808</v>
      </c>
    </row>
    <row r="161" spans="2:15" ht="15" customHeight="1">
      <c r="B161" s="442" t="s">
        <v>215</v>
      </c>
      <c r="C161" s="437" t="s">
        <v>514</v>
      </c>
      <c r="D161" s="10" t="s">
        <v>157</v>
      </c>
      <c r="E161" s="442"/>
      <c r="F161" s="570">
        <f>17.8+17.8</f>
        <v>35.6</v>
      </c>
      <c r="G161" s="442"/>
      <c r="H161" s="444">
        <f t="shared" si="14"/>
        <v>0</v>
      </c>
      <c r="I161" s="444"/>
      <c r="J161" s="444">
        <f t="shared" si="15"/>
        <v>0</v>
      </c>
      <c r="K161" s="444"/>
      <c r="L161" s="444">
        <f t="shared" si="16"/>
        <v>0</v>
      </c>
      <c r="M161" s="444">
        <f t="shared" ref="M161:M163" si="21">L161+J161+H161</f>
        <v>0</v>
      </c>
    </row>
    <row r="162" spans="2:15" ht="15" customHeight="1">
      <c r="B162" s="442"/>
      <c r="C162" s="496" t="s">
        <v>326</v>
      </c>
      <c r="D162" s="10" t="s">
        <v>1</v>
      </c>
      <c r="E162" s="442"/>
      <c r="F162" s="444">
        <v>1</v>
      </c>
      <c r="G162" s="442">
        <v>37</v>
      </c>
      <c r="H162" s="444">
        <f t="shared" si="14"/>
        <v>37</v>
      </c>
      <c r="I162" s="444"/>
      <c r="J162" s="444">
        <f t="shared" si="15"/>
        <v>0</v>
      </c>
      <c r="K162" s="444"/>
      <c r="L162" s="444"/>
      <c r="M162" s="444">
        <f t="shared" si="21"/>
        <v>37</v>
      </c>
    </row>
    <row r="163" spans="2:15" ht="15" customHeight="1">
      <c r="B163" s="442"/>
      <c r="C163" s="496" t="s">
        <v>345</v>
      </c>
      <c r="D163" s="10" t="s">
        <v>50</v>
      </c>
      <c r="E163" s="442"/>
      <c r="F163" s="444">
        <v>53.6</v>
      </c>
      <c r="G163" s="443"/>
      <c r="H163" s="444">
        <f>G163*F163</f>
        <v>0</v>
      </c>
      <c r="I163" s="444">
        <v>320</v>
      </c>
      <c r="J163" s="444">
        <f>I163*F163</f>
        <v>17152</v>
      </c>
      <c r="K163" s="444"/>
      <c r="L163" s="444">
        <f t="shared" si="16"/>
        <v>0</v>
      </c>
      <c r="M163" s="444">
        <f t="shared" si="21"/>
        <v>17152</v>
      </c>
    </row>
    <row r="164" spans="2:15" s="475" customFormat="1" ht="36" customHeight="1">
      <c r="B164" s="481" t="s">
        <v>215</v>
      </c>
      <c r="C164" s="437" t="s">
        <v>346</v>
      </c>
      <c r="D164" s="10" t="s">
        <v>28</v>
      </c>
      <c r="E164" s="442"/>
      <c r="F164" s="570">
        <v>1</v>
      </c>
      <c r="G164" s="443"/>
      <c r="H164" s="444">
        <f t="shared" ref="H164" si="22">G164*F164</f>
        <v>0</v>
      </c>
      <c r="I164" s="444"/>
      <c r="J164" s="444">
        <f t="shared" ref="J164" si="23">I164*F164</f>
        <v>0</v>
      </c>
      <c r="K164" s="444"/>
      <c r="L164" s="444">
        <f t="shared" ref="L164" si="24">K164*F164</f>
        <v>0</v>
      </c>
      <c r="M164" s="444">
        <f t="shared" si="19"/>
        <v>0</v>
      </c>
    </row>
    <row r="165" spans="2:15" s="475" customFormat="1" ht="39.75" customHeight="1">
      <c r="B165" s="442"/>
      <c r="C165" s="441" t="s">
        <v>347</v>
      </c>
      <c r="D165" s="10" t="s">
        <v>1</v>
      </c>
      <c r="E165" s="442">
        <v>1</v>
      </c>
      <c r="F165" s="444">
        <v>1</v>
      </c>
      <c r="G165" s="444"/>
      <c r="H165" s="444">
        <f t="shared" ref="H165" si="25">G165*F165</f>
        <v>0</v>
      </c>
      <c r="I165" s="444">
        <v>9560</v>
      </c>
      <c r="J165" s="444">
        <f t="shared" ref="J165" si="26">I165*F165</f>
        <v>9560</v>
      </c>
      <c r="K165" s="444"/>
      <c r="L165" s="444">
        <f t="shared" ref="L165" si="27">K165*F165</f>
        <v>0</v>
      </c>
      <c r="M165" s="444">
        <f t="shared" si="19"/>
        <v>9560</v>
      </c>
    </row>
    <row r="166" spans="2:15" s="12" customFormat="1" ht="31.5">
      <c r="B166" s="290" t="s">
        <v>459</v>
      </c>
      <c r="C166" s="598" t="s">
        <v>568</v>
      </c>
      <c r="D166" s="202" t="s">
        <v>440</v>
      </c>
      <c r="E166" s="584"/>
      <c r="F166" s="681">
        <v>25.8</v>
      </c>
      <c r="G166" s="585"/>
      <c r="H166" s="202"/>
      <c r="I166" s="596"/>
      <c r="J166" s="596"/>
      <c r="K166" s="596"/>
      <c r="L166" s="596"/>
      <c r="M166" s="367">
        <f t="shared" ref="M166:M169" si="28">H166+J166+L166</f>
        <v>0</v>
      </c>
    </row>
    <row r="167" spans="2:15" s="12" customFormat="1" ht="15.75">
      <c r="B167" s="614"/>
      <c r="C167" s="614" t="s">
        <v>315</v>
      </c>
      <c r="D167" s="614" t="s">
        <v>233</v>
      </c>
      <c r="E167" s="615">
        <v>0.379</v>
      </c>
      <c r="F167" s="615">
        <f>F166*E167</f>
        <v>9.7782</v>
      </c>
      <c r="G167" s="616">
        <v>7.8</v>
      </c>
      <c r="H167" s="616">
        <f>F167*G167</f>
        <v>76.269959999999998</v>
      </c>
      <c r="I167" s="617"/>
      <c r="J167" s="617"/>
      <c r="K167" s="617"/>
      <c r="L167" s="617"/>
      <c r="M167" s="367">
        <f t="shared" si="28"/>
        <v>76.269959999999998</v>
      </c>
    </row>
    <row r="168" spans="2:15" s="12" customFormat="1" ht="15.75">
      <c r="B168" s="614"/>
      <c r="C168" s="614" t="s">
        <v>234</v>
      </c>
      <c r="D168" s="614" t="s">
        <v>235</v>
      </c>
      <c r="E168" s="615">
        <v>2.8000000000000001E-2</v>
      </c>
      <c r="F168" s="615">
        <f>F166*E168</f>
        <v>0.72240000000000004</v>
      </c>
      <c r="G168" s="618"/>
      <c r="H168" s="617"/>
      <c r="I168" s="617"/>
      <c r="J168" s="617"/>
      <c r="K168" s="616">
        <v>3.2</v>
      </c>
      <c r="L168" s="616">
        <f>F168*K168</f>
        <v>2.3116800000000004</v>
      </c>
      <c r="M168" s="367">
        <f t="shared" si="28"/>
        <v>2.3116800000000004</v>
      </c>
    </row>
    <row r="169" spans="2:15" s="12" customFormat="1" ht="15.75">
      <c r="B169" s="614"/>
      <c r="C169" s="614" t="s">
        <v>460</v>
      </c>
      <c r="D169" s="614" t="s">
        <v>440</v>
      </c>
      <c r="E169" s="615">
        <v>1</v>
      </c>
      <c r="F169" s="615">
        <f>F166*E169</f>
        <v>25.8</v>
      </c>
      <c r="G169" s="618"/>
      <c r="H169" s="617"/>
      <c r="I169" s="616">
        <v>45</v>
      </c>
      <c r="J169" s="616">
        <f>F169*I169</f>
        <v>1161</v>
      </c>
      <c r="K169" s="617"/>
      <c r="L169" s="617"/>
      <c r="M169" s="367">
        <f t="shared" si="28"/>
        <v>1161</v>
      </c>
    </row>
    <row r="170" spans="2:15" s="475" customFormat="1" ht="44.25" customHeight="1">
      <c r="B170" s="442" t="s">
        <v>215</v>
      </c>
      <c r="C170" s="445" t="s">
        <v>348</v>
      </c>
      <c r="D170" s="10" t="s">
        <v>18</v>
      </c>
      <c r="E170" s="438"/>
      <c r="F170" s="570">
        <v>100</v>
      </c>
      <c r="G170" s="444"/>
      <c r="H170" s="444"/>
      <c r="I170" s="444"/>
      <c r="J170" s="444"/>
      <c r="K170" s="444"/>
      <c r="L170" s="444"/>
      <c r="M170" s="444">
        <f t="shared" si="19"/>
        <v>0</v>
      </c>
    </row>
    <row r="171" spans="2:15" s="475" customFormat="1" ht="15" customHeight="1">
      <c r="B171" s="481"/>
      <c r="C171" s="441" t="s">
        <v>291</v>
      </c>
      <c r="D171" s="10" t="s">
        <v>1</v>
      </c>
      <c r="E171" s="481">
        <f>272/100</f>
        <v>2.72</v>
      </c>
      <c r="F171" s="497">
        <f>F170*E171</f>
        <v>272</v>
      </c>
      <c r="G171" s="497">
        <v>7.8</v>
      </c>
      <c r="H171" s="444">
        <f t="shared" ref="H171:H172" si="29">G171*F171</f>
        <v>2121.6</v>
      </c>
      <c r="I171" s="497"/>
      <c r="J171" s="444">
        <f t="shared" ref="J171:J172" si="30">I171*F171</f>
        <v>0</v>
      </c>
      <c r="K171" s="497"/>
      <c r="L171" s="444">
        <f t="shared" ref="L171:L173" si="31">K171*F171</f>
        <v>0</v>
      </c>
      <c r="M171" s="444">
        <f t="shared" si="19"/>
        <v>2121.6</v>
      </c>
    </row>
    <row r="172" spans="2:15" s="475" customFormat="1" ht="15" customHeight="1">
      <c r="B172" s="481"/>
      <c r="C172" s="441" t="s">
        <v>349</v>
      </c>
      <c r="D172" s="10" t="s">
        <v>18</v>
      </c>
      <c r="E172" s="481">
        <v>1</v>
      </c>
      <c r="F172" s="497">
        <f>F170*E172</f>
        <v>100</v>
      </c>
      <c r="G172" s="497"/>
      <c r="H172" s="444">
        <f t="shared" si="29"/>
        <v>0</v>
      </c>
      <c r="I172" s="497">
        <v>25</v>
      </c>
      <c r="J172" s="444">
        <f t="shared" si="30"/>
        <v>2500</v>
      </c>
      <c r="K172" s="497"/>
      <c r="L172" s="444">
        <f t="shared" si="31"/>
        <v>0</v>
      </c>
      <c r="M172" s="444">
        <f t="shared" si="19"/>
        <v>2500</v>
      </c>
    </row>
    <row r="173" spans="2:15" s="475" customFormat="1" ht="15" customHeight="1">
      <c r="B173" s="481"/>
      <c r="C173" s="441" t="s">
        <v>327</v>
      </c>
      <c r="D173" s="10" t="s">
        <v>43</v>
      </c>
      <c r="E173" s="481">
        <f>65.5/100</f>
        <v>0.65500000000000003</v>
      </c>
      <c r="F173" s="497">
        <f>F170*E173</f>
        <v>65.5</v>
      </c>
      <c r="G173" s="497"/>
      <c r="H173" s="444">
        <f>G173*F173</f>
        <v>0</v>
      </c>
      <c r="I173" s="497">
        <v>4</v>
      </c>
      <c r="J173" s="444">
        <f>I173*F173</f>
        <v>262</v>
      </c>
      <c r="K173" s="497"/>
      <c r="L173" s="444">
        <f t="shared" si="31"/>
        <v>0</v>
      </c>
      <c r="M173" s="444">
        <f t="shared" si="19"/>
        <v>262</v>
      </c>
    </row>
    <row r="174" spans="2:15" s="475" customFormat="1" ht="42" customHeight="1">
      <c r="B174" s="481"/>
      <c r="C174" s="445" t="s">
        <v>350</v>
      </c>
      <c r="D174" s="10" t="s">
        <v>18</v>
      </c>
      <c r="E174" s="481"/>
      <c r="F174" s="544">
        <v>1</v>
      </c>
      <c r="G174" s="497"/>
      <c r="H174" s="444">
        <f>G174*F174</f>
        <v>0</v>
      </c>
      <c r="I174" s="497">
        <v>2900</v>
      </c>
      <c r="J174" s="444">
        <f t="shared" ref="J174" si="32">I174*F174</f>
        <v>2900</v>
      </c>
      <c r="K174" s="497"/>
      <c r="L174" s="444">
        <f>K174*F174</f>
        <v>0</v>
      </c>
      <c r="M174" s="444">
        <f t="shared" si="19"/>
        <v>2900</v>
      </c>
    </row>
    <row r="175" spans="2:15" ht="15" customHeight="1">
      <c r="B175" s="454"/>
      <c r="C175" s="469" t="s">
        <v>351</v>
      </c>
      <c r="D175" s="10" t="s">
        <v>18</v>
      </c>
      <c r="E175" s="498" t="s">
        <v>50</v>
      </c>
      <c r="F175" s="470">
        <v>10</v>
      </c>
      <c r="G175" s="499"/>
      <c r="H175" s="444">
        <f t="shared" ref="H175:H178" si="33">G175*F175</f>
        <v>0</v>
      </c>
      <c r="I175" s="456"/>
      <c r="J175" s="444">
        <f t="shared" ref="J175:J177" si="34">I175*F175</f>
        <v>0</v>
      </c>
      <c r="K175" s="457"/>
      <c r="L175" s="444">
        <f t="shared" ref="L175:L177" si="35">K175*F175</f>
        <v>0</v>
      </c>
      <c r="M175" s="444">
        <f t="shared" ref="M175" si="36">L175+J175+H175</f>
        <v>0</v>
      </c>
      <c r="O175" s="475"/>
    </row>
    <row r="176" spans="2:15" ht="15" customHeight="1">
      <c r="B176" s="454"/>
      <c r="C176" s="453" t="s">
        <v>315</v>
      </c>
      <c r="D176" s="10" t="s">
        <v>43</v>
      </c>
      <c r="E176" s="500">
        <v>5.55</v>
      </c>
      <c r="F176" s="456">
        <f>F175*E176</f>
        <v>55.5</v>
      </c>
      <c r="G176" s="455">
        <v>6</v>
      </c>
      <c r="H176" s="444">
        <f t="shared" si="33"/>
        <v>333</v>
      </c>
      <c r="I176" s="457"/>
      <c r="J176" s="444">
        <f t="shared" si="34"/>
        <v>0</v>
      </c>
      <c r="K176" s="457"/>
      <c r="L176" s="444">
        <f t="shared" si="35"/>
        <v>0</v>
      </c>
      <c r="M176" s="444">
        <f t="shared" ref="M176:M178" si="37">L176+J176+H176</f>
        <v>333</v>
      </c>
    </row>
    <row r="177" spans="2:13" ht="15" customHeight="1">
      <c r="B177" s="454"/>
      <c r="C177" s="453" t="s">
        <v>352</v>
      </c>
      <c r="D177" s="10" t="s">
        <v>18</v>
      </c>
      <c r="E177" s="500">
        <v>10.56</v>
      </c>
      <c r="F177" s="456">
        <f>F175*E177</f>
        <v>105.60000000000001</v>
      </c>
      <c r="G177" s="499"/>
      <c r="H177" s="444">
        <f t="shared" si="33"/>
        <v>0</v>
      </c>
      <c r="I177" s="457"/>
      <c r="J177" s="444">
        <f t="shared" si="34"/>
        <v>0</v>
      </c>
      <c r="K177" s="456">
        <v>4</v>
      </c>
      <c r="L177" s="444">
        <f t="shared" si="35"/>
        <v>422.40000000000003</v>
      </c>
      <c r="M177" s="444">
        <f t="shared" si="37"/>
        <v>422.40000000000003</v>
      </c>
    </row>
    <row r="178" spans="2:13" ht="15" customHeight="1">
      <c r="B178" s="454" t="s">
        <v>215</v>
      </c>
      <c r="C178" s="453" t="s">
        <v>353</v>
      </c>
      <c r="D178" s="10" t="s">
        <v>18</v>
      </c>
      <c r="E178" s="454">
        <v>10</v>
      </c>
      <c r="F178" s="456">
        <f>F175*E178</f>
        <v>100</v>
      </c>
      <c r="G178" s="499"/>
      <c r="H178" s="444">
        <f t="shared" si="33"/>
        <v>0</v>
      </c>
      <c r="I178" s="456">
        <v>80</v>
      </c>
      <c r="J178" s="444">
        <f>I178*F178</f>
        <v>8000</v>
      </c>
      <c r="K178" s="457"/>
      <c r="L178" s="444">
        <f>K178*F178</f>
        <v>0</v>
      </c>
      <c r="M178" s="444">
        <f t="shared" si="37"/>
        <v>8000</v>
      </c>
    </row>
    <row r="179" spans="2:13" s="475" customFormat="1" ht="39.75" customHeight="1">
      <c r="B179" s="522"/>
      <c r="C179" s="501" t="s">
        <v>222</v>
      </c>
      <c r="D179" s="10" t="s">
        <v>43</v>
      </c>
      <c r="E179" s="502"/>
      <c r="F179" s="502"/>
      <c r="G179" s="502"/>
      <c r="H179" s="502"/>
      <c r="I179" s="502"/>
      <c r="J179" s="502"/>
      <c r="K179" s="502"/>
      <c r="L179" s="502"/>
      <c r="M179" s="502"/>
    </row>
    <row r="180" spans="2:13" ht="15" customHeight="1">
      <c r="B180" s="523"/>
      <c r="C180" s="503" t="s">
        <v>428</v>
      </c>
      <c r="D180" s="10" t="s">
        <v>18</v>
      </c>
      <c r="E180" s="503"/>
      <c r="F180" s="503"/>
      <c r="G180" s="503"/>
      <c r="H180" s="504"/>
      <c r="I180" s="505"/>
      <c r="J180" s="505"/>
      <c r="K180" s="505"/>
      <c r="L180" s="505"/>
      <c r="M180" s="504"/>
    </row>
    <row r="181" spans="2:13" ht="15" customHeight="1">
      <c r="B181" s="524" t="s">
        <v>20</v>
      </c>
      <c r="C181" s="525" t="s">
        <v>354</v>
      </c>
      <c r="D181" s="10" t="s">
        <v>18</v>
      </c>
      <c r="E181" s="524"/>
      <c r="F181" s="526">
        <v>278</v>
      </c>
      <c r="G181" s="524"/>
      <c r="H181" s="527"/>
      <c r="I181" s="524"/>
      <c r="J181" s="528"/>
      <c r="K181" s="529"/>
      <c r="L181" s="529"/>
      <c r="M181" s="527"/>
    </row>
    <row r="182" spans="2:13" ht="15" customHeight="1">
      <c r="B182" s="524"/>
      <c r="C182" s="530" t="s">
        <v>291</v>
      </c>
      <c r="D182" s="10" t="s">
        <v>43</v>
      </c>
      <c r="E182" s="524">
        <f>32.3/100</f>
        <v>0.32299999999999995</v>
      </c>
      <c r="F182" s="529">
        <f>F181*E182</f>
        <v>89.793999999999983</v>
      </c>
      <c r="G182" s="529">
        <v>4.5999999999999996</v>
      </c>
      <c r="H182" s="529">
        <f>G182*F182</f>
        <v>413.05239999999986</v>
      </c>
      <c r="I182" s="531"/>
      <c r="J182" s="531"/>
      <c r="K182" s="524"/>
      <c r="L182" s="529"/>
      <c r="M182" s="529">
        <f>H182</f>
        <v>413.05239999999986</v>
      </c>
    </row>
    <row r="183" spans="2:13" ht="15" customHeight="1">
      <c r="B183" s="524"/>
      <c r="C183" s="530" t="s">
        <v>292</v>
      </c>
      <c r="D183" s="10" t="s">
        <v>18</v>
      </c>
      <c r="E183" s="524">
        <f>2.15/100</f>
        <v>2.1499999999999998E-2</v>
      </c>
      <c r="F183" s="529">
        <f>E183*F181</f>
        <v>5.9769999999999994</v>
      </c>
      <c r="G183" s="529"/>
      <c r="H183" s="529"/>
      <c r="I183" s="531"/>
      <c r="J183" s="531"/>
      <c r="K183" s="524">
        <v>3.2</v>
      </c>
      <c r="L183" s="529">
        <f>K183*F183</f>
        <v>19.1264</v>
      </c>
      <c r="M183" s="529">
        <f>L183</f>
        <v>19.1264</v>
      </c>
    </row>
    <row r="184" spans="2:13" ht="48" customHeight="1">
      <c r="B184" s="524" t="s">
        <v>17</v>
      </c>
      <c r="C184" s="525" t="s">
        <v>355</v>
      </c>
      <c r="D184" s="10" t="s">
        <v>18</v>
      </c>
      <c r="E184" s="524"/>
      <c r="F184" s="526">
        <v>318</v>
      </c>
      <c r="G184" s="524"/>
      <c r="H184" s="527"/>
      <c r="I184" s="524"/>
      <c r="J184" s="528"/>
      <c r="K184" s="529"/>
      <c r="L184" s="529"/>
      <c r="M184" s="527"/>
    </row>
    <row r="185" spans="2:13" ht="15" customHeight="1">
      <c r="B185" s="524"/>
      <c r="C185" s="530" t="s">
        <v>291</v>
      </c>
      <c r="D185" s="10" t="s">
        <v>43</v>
      </c>
      <c r="E185" s="524">
        <f>24.3/100</f>
        <v>0.24299999999999999</v>
      </c>
      <c r="F185" s="528">
        <f>F184*E185</f>
        <v>77.274000000000001</v>
      </c>
      <c r="G185" s="529">
        <v>4.5999999999999996</v>
      </c>
      <c r="H185" s="529">
        <f>G185*F185</f>
        <v>355.46039999999999</v>
      </c>
      <c r="I185" s="531"/>
      <c r="J185" s="531"/>
      <c r="K185" s="524"/>
      <c r="L185" s="529"/>
      <c r="M185" s="529">
        <f>H185</f>
        <v>355.46039999999999</v>
      </c>
    </row>
    <row r="186" spans="2:13" ht="15" customHeight="1">
      <c r="B186" s="524"/>
      <c r="C186" s="530" t="s">
        <v>292</v>
      </c>
      <c r="D186" s="10" t="s">
        <v>18</v>
      </c>
      <c r="E186" s="442">
        <v>0.16</v>
      </c>
      <c r="F186" s="529">
        <f>E186*F184</f>
        <v>50.88</v>
      </c>
      <c r="G186" s="529"/>
      <c r="H186" s="529"/>
      <c r="I186" s="531"/>
      <c r="J186" s="528"/>
      <c r="K186" s="529">
        <v>3.2</v>
      </c>
      <c r="L186" s="529">
        <f>K186*F186</f>
        <v>162.81600000000003</v>
      </c>
      <c r="M186" s="529">
        <f>L186</f>
        <v>162.81600000000003</v>
      </c>
    </row>
    <row r="187" spans="2:13" ht="29.25" customHeight="1">
      <c r="B187" s="524" t="s">
        <v>49</v>
      </c>
      <c r="C187" s="525" t="s">
        <v>356</v>
      </c>
      <c r="D187" s="10" t="s">
        <v>18</v>
      </c>
      <c r="E187" s="524"/>
      <c r="F187" s="526">
        <v>244</v>
      </c>
      <c r="G187" s="524"/>
      <c r="H187" s="529"/>
      <c r="I187" s="524"/>
      <c r="J187" s="531"/>
      <c r="K187" s="529"/>
      <c r="L187" s="529"/>
      <c r="M187" s="527"/>
    </row>
    <row r="188" spans="2:13" ht="15" customHeight="1">
      <c r="B188" s="524"/>
      <c r="C188" s="530" t="s">
        <v>291</v>
      </c>
      <c r="D188" s="10" t="s">
        <v>43</v>
      </c>
      <c r="E188" s="524">
        <f>77/100</f>
        <v>0.77</v>
      </c>
      <c r="F188" s="528">
        <f>F187*E188</f>
        <v>187.88</v>
      </c>
      <c r="G188" s="529">
        <v>4.5999999999999996</v>
      </c>
      <c r="H188" s="529">
        <f>G188*F188</f>
        <v>864.24799999999993</v>
      </c>
      <c r="I188" s="531"/>
      <c r="J188" s="531"/>
      <c r="K188" s="524"/>
      <c r="L188" s="529"/>
      <c r="M188" s="529">
        <f>H188</f>
        <v>864.24799999999993</v>
      </c>
    </row>
    <row r="189" spans="2:13" ht="15" customHeight="1">
      <c r="B189" s="524"/>
      <c r="C189" s="530" t="s">
        <v>292</v>
      </c>
      <c r="D189" s="10" t="s">
        <v>18</v>
      </c>
      <c r="E189" s="524">
        <f>4.21/100</f>
        <v>4.2099999999999999E-2</v>
      </c>
      <c r="F189" s="529">
        <f>E189*F187</f>
        <v>10.272399999999999</v>
      </c>
      <c r="G189" s="529"/>
      <c r="H189" s="529"/>
      <c r="I189" s="531"/>
      <c r="J189" s="528"/>
      <c r="K189" s="529">
        <v>3.2</v>
      </c>
      <c r="L189" s="529">
        <f>K189*F189</f>
        <v>32.871679999999998</v>
      </c>
      <c r="M189" s="529">
        <f>L189</f>
        <v>32.871679999999998</v>
      </c>
    </row>
    <row r="190" spans="2:13" ht="15" customHeight="1">
      <c r="B190" s="524"/>
      <c r="C190" s="530" t="s">
        <v>327</v>
      </c>
      <c r="D190" s="10" t="s">
        <v>18</v>
      </c>
      <c r="E190" s="524">
        <f>9.85/100</f>
        <v>9.849999999999999E-2</v>
      </c>
      <c r="F190" s="529">
        <f>E190*F187</f>
        <v>24.033999999999999</v>
      </c>
      <c r="G190" s="529"/>
      <c r="H190" s="529"/>
      <c r="I190" s="531">
        <v>3.2</v>
      </c>
      <c r="J190" s="531">
        <f>I190*F190</f>
        <v>76.908799999999999</v>
      </c>
      <c r="K190" s="529"/>
      <c r="L190" s="529"/>
      <c r="M190" s="529">
        <f>J190</f>
        <v>76.908799999999999</v>
      </c>
    </row>
    <row r="191" spans="2:13" ht="42" customHeight="1">
      <c r="B191" s="524" t="s">
        <v>21</v>
      </c>
      <c r="C191" s="525" t="s">
        <v>455</v>
      </c>
      <c r="D191" s="10" t="s">
        <v>43</v>
      </c>
      <c r="E191" s="524"/>
      <c r="F191" s="526">
        <v>48</v>
      </c>
      <c r="G191" s="524"/>
      <c r="H191" s="529"/>
      <c r="I191" s="524"/>
      <c r="J191" s="528"/>
      <c r="K191" s="529"/>
      <c r="L191" s="529"/>
      <c r="M191" s="527"/>
    </row>
    <row r="192" spans="2:13" ht="15" customHeight="1">
      <c r="B192" s="524"/>
      <c r="C192" s="530" t="s">
        <v>291</v>
      </c>
      <c r="D192" s="10" t="s">
        <v>18</v>
      </c>
      <c r="E192" s="524">
        <f>77/100</f>
        <v>0.77</v>
      </c>
      <c r="F192" s="528">
        <f>F191*E192</f>
        <v>36.96</v>
      </c>
      <c r="G192" s="529">
        <v>4.5999999999999996</v>
      </c>
      <c r="H192" s="529">
        <f>G192*F192</f>
        <v>170.01599999999999</v>
      </c>
      <c r="I192" s="531"/>
      <c r="J192" s="531"/>
      <c r="K192" s="524"/>
      <c r="L192" s="529"/>
      <c r="M192" s="529">
        <f>H192</f>
        <v>170.01599999999999</v>
      </c>
    </row>
    <row r="193" spans="2:13" ht="15" customHeight="1">
      <c r="B193" s="524"/>
      <c r="C193" s="530" t="s">
        <v>292</v>
      </c>
      <c r="D193" s="10" t="s">
        <v>43</v>
      </c>
      <c r="E193" s="524">
        <f>4.21/100</f>
        <v>4.2099999999999999E-2</v>
      </c>
      <c r="F193" s="529">
        <f>E193*F191</f>
        <v>2.0207999999999999</v>
      </c>
      <c r="G193" s="529"/>
      <c r="H193" s="529"/>
      <c r="I193" s="531"/>
      <c r="J193" s="528"/>
      <c r="K193" s="529">
        <v>3.2</v>
      </c>
      <c r="L193" s="529">
        <f>K193*F193</f>
        <v>6.4665600000000003</v>
      </c>
      <c r="M193" s="529">
        <f>L193</f>
        <v>6.4665600000000003</v>
      </c>
    </row>
    <row r="194" spans="2:13" ht="15" customHeight="1">
      <c r="B194" s="524"/>
      <c r="C194" s="530" t="s">
        <v>327</v>
      </c>
      <c r="D194" s="10" t="s">
        <v>43</v>
      </c>
      <c r="E194" s="524">
        <f>7.43/100</f>
        <v>7.4299999999999991E-2</v>
      </c>
      <c r="F194" s="529">
        <f>E194*F191</f>
        <v>3.5663999999999998</v>
      </c>
      <c r="G194" s="529"/>
      <c r="H194" s="529"/>
      <c r="I194" s="531">
        <v>3.2</v>
      </c>
      <c r="J194" s="528">
        <f>I194*F194</f>
        <v>11.41248</v>
      </c>
      <c r="K194" s="529"/>
      <c r="L194" s="529"/>
      <c r="M194" s="529">
        <f>J194</f>
        <v>11.41248</v>
      </c>
    </row>
    <row r="195" spans="2:13" ht="42" customHeight="1">
      <c r="B195" s="442" t="s">
        <v>22</v>
      </c>
      <c r="C195" s="445" t="s">
        <v>289</v>
      </c>
      <c r="D195" s="10" t="s">
        <v>157</v>
      </c>
      <c r="E195" s="443"/>
      <c r="F195" s="570">
        <v>25</v>
      </c>
      <c r="G195" s="443"/>
      <c r="H195" s="444"/>
      <c r="I195" s="444"/>
      <c r="J195" s="444"/>
      <c r="K195" s="444"/>
      <c r="L195" s="444">
        <f t="shared" ref="L195:L198" si="38">K195*F195</f>
        <v>0</v>
      </c>
      <c r="M195" s="444">
        <f t="shared" ref="M195:M198" si="39">L195+J195+H195</f>
        <v>0</v>
      </c>
    </row>
    <row r="196" spans="2:13" ht="15" customHeight="1">
      <c r="B196" s="442"/>
      <c r="C196" s="441" t="s">
        <v>288</v>
      </c>
      <c r="D196" s="10" t="s">
        <v>429</v>
      </c>
      <c r="E196" s="443">
        <v>0.28999999999999998</v>
      </c>
      <c r="F196" s="444">
        <f>F195*E196</f>
        <v>7.2499999999999991</v>
      </c>
      <c r="G196" s="443">
        <v>4.5999999999999996</v>
      </c>
      <c r="H196" s="444">
        <f>G196*F196</f>
        <v>33.349999999999994</v>
      </c>
      <c r="I196" s="444"/>
      <c r="J196" s="444">
        <f t="shared" ref="J196:J198" si="40">I196*F196</f>
        <v>0</v>
      </c>
      <c r="K196" s="444"/>
      <c r="L196" s="444">
        <f t="shared" si="38"/>
        <v>0</v>
      </c>
      <c r="M196" s="444">
        <f t="shared" si="39"/>
        <v>33.349999999999994</v>
      </c>
    </row>
    <row r="197" spans="2:13" ht="15" customHeight="1">
      <c r="B197" s="442"/>
      <c r="C197" s="441" t="s">
        <v>234</v>
      </c>
      <c r="D197" s="10" t="s">
        <v>235</v>
      </c>
      <c r="E197" s="443">
        <v>0.25</v>
      </c>
      <c r="F197" s="444">
        <f>F195*E197</f>
        <v>6.25</v>
      </c>
      <c r="G197" s="443"/>
      <c r="H197" s="444">
        <f>G197*F197</f>
        <v>0</v>
      </c>
      <c r="I197" s="444"/>
      <c r="J197" s="444">
        <f t="shared" si="40"/>
        <v>0</v>
      </c>
      <c r="K197" s="444">
        <v>4</v>
      </c>
      <c r="L197" s="444">
        <f t="shared" si="38"/>
        <v>25</v>
      </c>
      <c r="M197" s="444">
        <f t="shared" si="39"/>
        <v>25</v>
      </c>
    </row>
    <row r="198" spans="2:13" ht="15" customHeight="1">
      <c r="B198" s="442"/>
      <c r="C198" s="441" t="s">
        <v>238</v>
      </c>
      <c r="D198" s="10" t="s">
        <v>235</v>
      </c>
      <c r="E198" s="443">
        <v>0.18</v>
      </c>
      <c r="F198" s="444">
        <f>F195*E198</f>
        <v>4.5</v>
      </c>
      <c r="G198" s="443"/>
      <c r="H198" s="444">
        <f>G198*F198</f>
        <v>0</v>
      </c>
      <c r="I198" s="444">
        <v>4</v>
      </c>
      <c r="J198" s="444">
        <f t="shared" si="40"/>
        <v>18</v>
      </c>
      <c r="K198" s="444"/>
      <c r="L198" s="444">
        <f t="shared" si="38"/>
        <v>0</v>
      </c>
      <c r="M198" s="444">
        <f t="shared" si="39"/>
        <v>18</v>
      </c>
    </row>
    <row r="199" spans="2:13" ht="32.25" customHeight="1">
      <c r="B199" s="524" t="s">
        <v>26</v>
      </c>
      <c r="C199" s="525" t="s">
        <v>293</v>
      </c>
      <c r="D199" s="524" t="s">
        <v>50</v>
      </c>
      <c r="E199" s="524"/>
      <c r="F199" s="599">
        <f>2.91+6.27</f>
        <v>9.18</v>
      </c>
      <c r="G199" s="524"/>
      <c r="H199" s="527"/>
      <c r="I199" s="524"/>
      <c r="J199" s="528"/>
      <c r="K199" s="529"/>
      <c r="L199" s="529"/>
      <c r="M199" s="527"/>
    </row>
    <row r="200" spans="2:13" ht="15" customHeight="1">
      <c r="B200" s="524"/>
      <c r="C200" s="530" t="s">
        <v>291</v>
      </c>
      <c r="D200" s="524" t="s">
        <v>429</v>
      </c>
      <c r="E200" s="524">
        <f>88.7/100</f>
        <v>0.88700000000000001</v>
      </c>
      <c r="F200" s="528">
        <f>F199*E200</f>
        <v>8.1426599999999993</v>
      </c>
      <c r="G200" s="529">
        <v>4.5999999999999996</v>
      </c>
      <c r="H200" s="529">
        <f>G200*F200</f>
        <v>37.456235999999997</v>
      </c>
      <c r="I200" s="531"/>
      <c r="J200" s="531"/>
      <c r="K200" s="524"/>
      <c r="L200" s="529"/>
      <c r="M200" s="529">
        <f>H200</f>
        <v>37.456235999999997</v>
      </c>
    </row>
    <row r="201" spans="2:13" ht="15" customHeight="1">
      <c r="B201" s="524"/>
      <c r="C201" s="530" t="s">
        <v>292</v>
      </c>
      <c r="D201" s="524" t="s">
        <v>235</v>
      </c>
      <c r="E201" s="524">
        <f>9.84/100</f>
        <v>9.8400000000000001E-2</v>
      </c>
      <c r="F201" s="529">
        <f>E201*F199</f>
        <v>0.903312</v>
      </c>
      <c r="G201" s="529"/>
      <c r="H201" s="529"/>
      <c r="I201" s="531"/>
      <c r="J201" s="528"/>
      <c r="K201" s="529">
        <v>3.2</v>
      </c>
      <c r="L201" s="529">
        <f>K201*F201</f>
        <v>2.8905984</v>
      </c>
      <c r="M201" s="529">
        <f>L201</f>
        <v>2.8905984</v>
      </c>
    </row>
    <row r="202" spans="2:13" ht="15" customHeight="1">
      <c r="B202" s="506" t="s">
        <v>30</v>
      </c>
      <c r="C202" s="525" t="s">
        <v>357</v>
      </c>
      <c r="D202" s="532" t="s">
        <v>144</v>
      </c>
      <c r="E202" s="524"/>
      <c r="F202" s="526">
        <v>2500</v>
      </c>
      <c r="G202" s="524"/>
      <c r="H202" s="529"/>
      <c r="I202" s="524"/>
      <c r="J202" s="528"/>
      <c r="K202" s="529"/>
      <c r="L202" s="528"/>
      <c r="M202" s="527"/>
    </row>
    <row r="203" spans="2:13" ht="15" customHeight="1">
      <c r="B203" s="524" t="s">
        <v>51</v>
      </c>
      <c r="C203" s="530" t="s">
        <v>291</v>
      </c>
      <c r="D203" s="524" t="s">
        <v>429</v>
      </c>
      <c r="E203" s="529">
        <f>0.139*0.5</f>
        <v>6.9500000000000006E-2</v>
      </c>
      <c r="F203" s="528">
        <f>F202*E203</f>
        <v>173.75000000000003</v>
      </c>
      <c r="G203" s="680">
        <v>1.2</v>
      </c>
      <c r="H203" s="529">
        <f>G203*F203</f>
        <v>208.50000000000003</v>
      </c>
      <c r="I203" s="531"/>
      <c r="J203" s="531"/>
      <c r="K203" s="524"/>
      <c r="L203" s="529"/>
      <c r="M203" s="529">
        <f>H203</f>
        <v>208.50000000000003</v>
      </c>
    </row>
    <row r="204" spans="2:13" ht="66" customHeight="1">
      <c r="B204" s="524" t="s">
        <v>31</v>
      </c>
      <c r="C204" s="533" t="s">
        <v>430</v>
      </c>
      <c r="D204" s="524" t="s">
        <v>431</v>
      </c>
      <c r="E204" s="524"/>
      <c r="F204" s="602">
        <v>30</v>
      </c>
      <c r="G204" s="524"/>
      <c r="H204" s="529"/>
      <c r="I204" s="524"/>
      <c r="J204" s="528"/>
      <c r="K204" s="529">
        <v>25</v>
      </c>
      <c r="L204" s="529">
        <f>K204*F204</f>
        <v>750</v>
      </c>
      <c r="M204" s="527">
        <f>L204</f>
        <v>750</v>
      </c>
    </row>
    <row r="205" spans="2:13" ht="42" customHeight="1">
      <c r="B205" s="442" t="s">
        <v>215</v>
      </c>
      <c r="C205" s="445" t="s">
        <v>342</v>
      </c>
      <c r="D205" s="10" t="s">
        <v>18</v>
      </c>
      <c r="E205" s="442"/>
      <c r="F205" s="570">
        <v>53</v>
      </c>
      <c r="G205" s="443"/>
      <c r="H205" s="444">
        <f t="shared" ref="H205" si="41">G205*F205</f>
        <v>0</v>
      </c>
      <c r="I205" s="444">
        <v>25</v>
      </c>
      <c r="J205" s="444">
        <f t="shared" ref="J205" si="42">I205*F205</f>
        <v>1325</v>
      </c>
      <c r="K205" s="444"/>
      <c r="L205" s="444">
        <f t="shared" ref="L205" si="43">K205*F205</f>
        <v>0</v>
      </c>
      <c r="M205" s="444">
        <f t="shared" ref="M205" si="44">L205+J205+H205</f>
        <v>1325</v>
      </c>
    </row>
    <row r="206" spans="2:13" s="475" customFormat="1" ht="37.5" customHeight="1">
      <c r="B206" s="442" t="s">
        <v>215</v>
      </c>
      <c r="C206" s="437" t="s">
        <v>456</v>
      </c>
      <c r="D206" s="10" t="s">
        <v>18</v>
      </c>
      <c r="E206" s="442"/>
      <c r="F206" s="570">
        <v>22</v>
      </c>
      <c r="G206" s="443"/>
      <c r="H206" s="444">
        <f t="shared" ref="H206:H208" si="45">G206*F206</f>
        <v>0</v>
      </c>
      <c r="I206" s="444"/>
      <c r="J206" s="444">
        <f t="shared" ref="J206:J208" si="46">I206*F206</f>
        <v>0</v>
      </c>
      <c r="K206" s="444"/>
      <c r="L206" s="444">
        <f t="shared" ref="L206:L208" si="47">K206*F206</f>
        <v>0</v>
      </c>
      <c r="M206" s="444">
        <f t="shared" ref="M206:M208" si="48">L206+J206+H206</f>
        <v>0</v>
      </c>
    </row>
    <row r="207" spans="2:13" s="475" customFormat="1" ht="15" customHeight="1">
      <c r="B207" s="442"/>
      <c r="C207" s="496" t="s">
        <v>326</v>
      </c>
      <c r="D207" s="10" t="s">
        <v>1</v>
      </c>
      <c r="E207" s="442"/>
      <c r="F207" s="444">
        <v>1</v>
      </c>
      <c r="G207" s="443">
        <f>30*1.25</f>
        <v>37.5</v>
      </c>
      <c r="H207" s="444">
        <f t="shared" si="45"/>
        <v>37.5</v>
      </c>
      <c r="I207" s="444"/>
      <c r="J207" s="444">
        <f t="shared" si="46"/>
        <v>0</v>
      </c>
      <c r="K207" s="444"/>
      <c r="L207" s="444">
        <f t="shared" si="47"/>
        <v>0</v>
      </c>
      <c r="M207" s="444">
        <f t="shared" si="48"/>
        <v>37.5</v>
      </c>
    </row>
    <row r="208" spans="2:13" s="475" customFormat="1" ht="15" customHeight="1">
      <c r="B208" s="442" t="s">
        <v>215</v>
      </c>
      <c r="C208" s="496" t="s">
        <v>345</v>
      </c>
      <c r="D208" s="10" t="s">
        <v>24</v>
      </c>
      <c r="E208" s="442"/>
      <c r="F208" s="444">
        <f>F206</f>
        <v>22</v>
      </c>
      <c r="G208" s="443"/>
      <c r="H208" s="444">
        <f t="shared" si="45"/>
        <v>0</v>
      </c>
      <c r="I208" s="444">
        <v>320</v>
      </c>
      <c r="J208" s="444">
        <f t="shared" si="46"/>
        <v>7040</v>
      </c>
      <c r="K208" s="444"/>
      <c r="L208" s="444">
        <f t="shared" si="47"/>
        <v>0</v>
      </c>
      <c r="M208" s="444">
        <f t="shared" si="48"/>
        <v>7040</v>
      </c>
    </row>
    <row r="209" spans="2:13" ht="51" customHeight="1">
      <c r="B209" s="532" t="s">
        <v>35</v>
      </c>
      <c r="C209" s="892" t="s">
        <v>308</v>
      </c>
      <c r="D209" s="524" t="s">
        <v>432</v>
      </c>
      <c r="E209" s="524"/>
      <c r="F209" s="526">
        <f>F181</f>
        <v>278</v>
      </c>
      <c r="G209" s="529"/>
      <c r="H209" s="528"/>
      <c r="I209" s="529"/>
      <c r="J209" s="528"/>
      <c r="K209" s="524"/>
      <c r="L209" s="529"/>
      <c r="M209" s="535"/>
    </row>
    <row r="210" spans="2:13" ht="15" customHeight="1">
      <c r="B210" s="524"/>
      <c r="C210" s="530" t="s">
        <v>291</v>
      </c>
      <c r="D210" s="524" t="s">
        <v>433</v>
      </c>
      <c r="E210" s="524">
        <f>20.16/100</f>
        <v>0.2016</v>
      </c>
      <c r="F210" s="443">
        <f>E210*F209</f>
        <v>56.044800000000002</v>
      </c>
      <c r="G210" s="529">
        <v>6</v>
      </c>
      <c r="H210" s="529">
        <f>G210*F210</f>
        <v>336.2688</v>
      </c>
      <c r="I210" s="529"/>
      <c r="J210" s="529"/>
      <c r="K210" s="529"/>
      <c r="L210" s="529"/>
      <c r="M210" s="536">
        <f>H210</f>
        <v>336.2688</v>
      </c>
    </row>
    <row r="211" spans="2:13" ht="15" customHeight="1">
      <c r="B211" s="524"/>
      <c r="C211" s="530" t="s">
        <v>292</v>
      </c>
      <c r="D211" s="524" t="s">
        <v>235</v>
      </c>
      <c r="E211" s="524">
        <f>1.49/100</f>
        <v>1.49E-2</v>
      </c>
      <c r="F211" s="443">
        <f>E211*F209</f>
        <v>4.1421999999999999</v>
      </c>
      <c r="G211" s="529"/>
      <c r="H211" s="529"/>
      <c r="I211" s="529"/>
      <c r="J211" s="529"/>
      <c r="K211" s="524">
        <v>3.2</v>
      </c>
      <c r="L211" s="529">
        <f>F211*K211</f>
        <v>13.255040000000001</v>
      </c>
      <c r="M211" s="536">
        <f>L211</f>
        <v>13.255040000000001</v>
      </c>
    </row>
    <row r="212" spans="2:13" ht="15" customHeight="1">
      <c r="B212" s="524" t="s">
        <v>36</v>
      </c>
      <c r="C212" s="530" t="s">
        <v>358</v>
      </c>
      <c r="D212" s="524" t="s">
        <v>434</v>
      </c>
      <c r="E212" s="891">
        <f>4.1/100</f>
        <v>4.0999999999999995E-2</v>
      </c>
      <c r="F212" s="443">
        <f>E212*F209</f>
        <v>11.397999999999998</v>
      </c>
      <c r="G212" s="529"/>
      <c r="H212" s="529"/>
      <c r="I212" s="524">
        <v>83</v>
      </c>
      <c r="J212" s="529">
        <f>I212*F212</f>
        <v>946.03399999999988</v>
      </c>
      <c r="K212" s="524"/>
      <c r="L212" s="529"/>
      <c r="M212" s="536">
        <f>J212</f>
        <v>946.03399999999988</v>
      </c>
    </row>
    <row r="213" spans="2:13" ht="15" customHeight="1">
      <c r="B213" s="524"/>
      <c r="C213" s="530" t="s">
        <v>327</v>
      </c>
      <c r="D213" s="524" t="s">
        <v>235</v>
      </c>
      <c r="E213" s="524">
        <f>6.4/100</f>
        <v>6.4000000000000001E-2</v>
      </c>
      <c r="F213" s="443">
        <f>E213*F209</f>
        <v>17.792000000000002</v>
      </c>
      <c r="G213" s="529"/>
      <c r="H213" s="529"/>
      <c r="I213" s="529">
        <v>4</v>
      </c>
      <c r="J213" s="529">
        <f>I213*F213</f>
        <v>71.168000000000006</v>
      </c>
      <c r="K213" s="529"/>
      <c r="L213" s="529"/>
      <c r="M213" s="536">
        <f>J213</f>
        <v>71.168000000000006</v>
      </c>
    </row>
    <row r="214" spans="2:13" ht="15" customHeight="1">
      <c r="B214" s="524" t="s">
        <v>37</v>
      </c>
      <c r="C214" s="892" t="s">
        <v>310</v>
      </c>
      <c r="D214" s="891" t="s">
        <v>432</v>
      </c>
      <c r="E214" s="524" t="s">
        <v>25</v>
      </c>
      <c r="F214" s="600">
        <f>F209</f>
        <v>278</v>
      </c>
      <c r="G214" s="529" t="s">
        <v>25</v>
      </c>
      <c r="H214" s="529"/>
      <c r="I214" s="529"/>
      <c r="J214" s="529"/>
      <c r="K214" s="524"/>
      <c r="L214" s="529"/>
      <c r="M214" s="537"/>
    </row>
    <row r="215" spans="2:13" ht="15" customHeight="1">
      <c r="B215" s="524"/>
      <c r="C215" s="530" t="s">
        <v>291</v>
      </c>
      <c r="D215" s="524" t="s">
        <v>433</v>
      </c>
      <c r="E215" s="524">
        <f>108/100</f>
        <v>1.08</v>
      </c>
      <c r="F215" s="444">
        <f>E215*F214</f>
        <v>300.24</v>
      </c>
      <c r="G215" s="529">
        <v>7.8</v>
      </c>
      <c r="H215" s="529">
        <f>G215*F215</f>
        <v>2341.8719999999998</v>
      </c>
      <c r="I215" s="524"/>
      <c r="J215" s="529"/>
      <c r="K215" s="524"/>
      <c r="L215" s="529"/>
      <c r="M215" s="536">
        <f>H215</f>
        <v>2341.8719999999998</v>
      </c>
    </row>
    <row r="216" spans="2:13" ht="15" customHeight="1">
      <c r="B216" s="524"/>
      <c r="C216" s="530" t="s">
        <v>292</v>
      </c>
      <c r="D216" s="524" t="s">
        <v>235</v>
      </c>
      <c r="E216" s="524">
        <f>4.52/100</f>
        <v>4.5199999999999997E-2</v>
      </c>
      <c r="F216" s="444">
        <f>E216*F214</f>
        <v>12.5656</v>
      </c>
      <c r="G216" s="529"/>
      <c r="H216" s="529"/>
      <c r="I216" s="524"/>
      <c r="J216" s="529"/>
      <c r="K216" s="524">
        <v>4</v>
      </c>
      <c r="L216" s="529">
        <f>F216*K216</f>
        <v>50.2624</v>
      </c>
      <c r="M216" s="536">
        <f>L216</f>
        <v>50.2624</v>
      </c>
    </row>
    <row r="217" spans="2:13" ht="15" customHeight="1">
      <c r="B217" s="524" t="s">
        <v>38</v>
      </c>
      <c r="C217" s="530" t="s">
        <v>435</v>
      </c>
      <c r="D217" s="524" t="s">
        <v>157</v>
      </c>
      <c r="E217" s="524">
        <f>102/100</f>
        <v>1.02</v>
      </c>
      <c r="F217" s="444">
        <f>E217*F214</f>
        <v>283.56</v>
      </c>
      <c r="G217" s="529"/>
      <c r="H217" s="529"/>
      <c r="I217" s="524">
        <v>30</v>
      </c>
      <c r="J217" s="529">
        <f>I217*F217</f>
        <v>8506.7999999999993</v>
      </c>
      <c r="K217" s="524"/>
      <c r="L217" s="529"/>
      <c r="M217" s="536">
        <f>J217</f>
        <v>8506.7999999999993</v>
      </c>
    </row>
    <row r="218" spans="2:13" ht="15" customHeight="1">
      <c r="B218" s="524" t="s">
        <v>39</v>
      </c>
      <c r="C218" s="530" t="s">
        <v>359</v>
      </c>
      <c r="D218" s="524" t="s">
        <v>144</v>
      </c>
      <c r="E218" s="524">
        <f>107/100</f>
        <v>1.07</v>
      </c>
      <c r="F218" s="444">
        <f>E218*F214</f>
        <v>297.46000000000004</v>
      </c>
      <c r="G218" s="529"/>
      <c r="H218" s="529"/>
      <c r="I218" s="524">
        <v>18</v>
      </c>
      <c r="J218" s="529">
        <f>I218*F218</f>
        <v>5354.2800000000007</v>
      </c>
      <c r="K218" s="524"/>
      <c r="L218" s="529"/>
      <c r="M218" s="536">
        <f>J218</f>
        <v>5354.2800000000007</v>
      </c>
    </row>
    <row r="219" spans="2:13" ht="15" customHeight="1">
      <c r="B219" s="524" t="s">
        <v>40</v>
      </c>
      <c r="C219" s="530" t="s">
        <v>360</v>
      </c>
      <c r="D219" s="524" t="s">
        <v>397</v>
      </c>
      <c r="E219" s="524">
        <f>600/100</f>
        <v>6</v>
      </c>
      <c r="F219" s="444">
        <f>E219*F214</f>
        <v>1668</v>
      </c>
      <c r="G219" s="529"/>
      <c r="H219" s="529"/>
      <c r="I219" s="524">
        <v>0.9</v>
      </c>
      <c r="J219" s="529">
        <f>I219*F219</f>
        <v>1501.2</v>
      </c>
      <c r="K219" s="524"/>
      <c r="L219" s="529"/>
      <c r="M219" s="536">
        <f>J219</f>
        <v>1501.2</v>
      </c>
    </row>
    <row r="220" spans="2:13" ht="15" customHeight="1">
      <c r="B220" s="524"/>
      <c r="C220" s="530" t="s">
        <v>327</v>
      </c>
      <c r="D220" s="524" t="s">
        <v>235</v>
      </c>
      <c r="E220" s="524">
        <f>4.66/100</f>
        <v>4.6600000000000003E-2</v>
      </c>
      <c r="F220" s="444">
        <f>E220*F214</f>
        <v>12.954800000000001</v>
      </c>
      <c r="G220" s="529"/>
      <c r="H220" s="529"/>
      <c r="I220" s="524">
        <v>4</v>
      </c>
      <c r="J220" s="529">
        <f>I220*F220</f>
        <v>51.819200000000002</v>
      </c>
      <c r="K220" s="524"/>
      <c r="L220" s="529"/>
      <c r="M220" s="536">
        <f>J220</f>
        <v>51.819200000000002</v>
      </c>
    </row>
    <row r="221" spans="2:13" ht="15" customHeight="1">
      <c r="B221" s="482" t="s">
        <v>52</v>
      </c>
      <c r="C221" s="538" t="s">
        <v>451</v>
      </c>
      <c r="D221" s="482" t="s">
        <v>436</v>
      </c>
      <c r="E221" s="482"/>
      <c r="F221" s="603">
        <v>318</v>
      </c>
      <c r="G221" s="484"/>
      <c r="H221" s="484"/>
      <c r="I221" s="484"/>
      <c r="J221" s="484"/>
      <c r="K221" s="484"/>
      <c r="L221" s="484"/>
      <c r="M221" s="485"/>
    </row>
    <row r="222" spans="2:13" ht="15" customHeight="1">
      <c r="B222" s="465" t="s">
        <v>53</v>
      </c>
      <c r="C222" s="486" t="s">
        <v>303</v>
      </c>
      <c r="D222" s="465" t="s">
        <v>233</v>
      </c>
      <c r="E222" s="539">
        <f>(101*1.16)/100</f>
        <v>1.1716</v>
      </c>
      <c r="F222" s="539">
        <f>F221*E222</f>
        <v>372.56880000000001</v>
      </c>
      <c r="G222" s="466">
        <v>7.8</v>
      </c>
      <c r="H222" s="466">
        <f>F222*G222</f>
        <v>2906.0366399999998</v>
      </c>
      <c r="I222" s="487"/>
      <c r="J222" s="487"/>
      <c r="K222" s="487"/>
      <c r="L222" s="487"/>
      <c r="M222" s="485">
        <f t="shared" ref="M222:M244" si="49">H222+J222+L222</f>
        <v>2906.0366399999998</v>
      </c>
    </row>
    <row r="223" spans="2:13" ht="15" customHeight="1">
      <c r="B223" s="465"/>
      <c r="C223" s="486" t="s">
        <v>234</v>
      </c>
      <c r="D223" s="465" t="s">
        <v>235</v>
      </c>
      <c r="E223" s="539">
        <v>2.7E-2</v>
      </c>
      <c r="F223" s="539">
        <f>F221*E223</f>
        <v>8.5860000000000003</v>
      </c>
      <c r="G223" s="489"/>
      <c r="H223" s="487"/>
      <c r="I223" s="487"/>
      <c r="J223" s="487"/>
      <c r="K223" s="466">
        <v>4</v>
      </c>
      <c r="L223" s="466">
        <f>F223*K223</f>
        <v>34.344000000000001</v>
      </c>
      <c r="M223" s="485">
        <f t="shared" si="49"/>
        <v>34.344000000000001</v>
      </c>
    </row>
    <row r="224" spans="2:13" ht="15" customHeight="1">
      <c r="B224" s="465"/>
      <c r="C224" s="486" t="s">
        <v>361</v>
      </c>
      <c r="D224" s="465" t="s">
        <v>396</v>
      </c>
      <c r="E224" s="540">
        <f>((2.12+0.26)*1.05)/100</f>
        <v>2.4990000000000002E-2</v>
      </c>
      <c r="F224" s="539">
        <f>F221*E224</f>
        <v>7.9468200000000007</v>
      </c>
      <c r="G224" s="489"/>
      <c r="H224" s="487"/>
      <c r="I224" s="466">
        <v>92</v>
      </c>
      <c r="J224" s="466">
        <f>F224*I224</f>
        <v>731.10744000000011</v>
      </c>
      <c r="K224" s="487"/>
      <c r="L224" s="487"/>
      <c r="M224" s="485">
        <f t="shared" si="49"/>
        <v>731.10744000000011</v>
      </c>
    </row>
    <row r="225" spans="2:13" ht="15" customHeight="1">
      <c r="B225" s="465" t="s">
        <v>54</v>
      </c>
      <c r="C225" s="486" t="s">
        <v>362</v>
      </c>
      <c r="D225" s="465" t="s">
        <v>437</v>
      </c>
      <c r="E225" s="465">
        <f>(4.1*1.15)/100</f>
        <v>4.7149999999999991E-2</v>
      </c>
      <c r="F225" s="539">
        <f>F221*E225</f>
        <v>14.993699999999997</v>
      </c>
      <c r="G225" s="489"/>
      <c r="H225" s="487"/>
      <c r="I225" s="487"/>
      <c r="J225" s="487"/>
      <c r="K225" s="466">
        <v>8.0500000000000007</v>
      </c>
      <c r="L225" s="466">
        <f>F225*K225</f>
        <v>120.69928499999999</v>
      </c>
      <c r="M225" s="485">
        <f t="shared" si="49"/>
        <v>120.69928499999999</v>
      </c>
    </row>
    <row r="226" spans="2:13" ht="15" customHeight="1">
      <c r="B226" s="465"/>
      <c r="C226" s="486" t="s">
        <v>301</v>
      </c>
      <c r="D226" s="465" t="s">
        <v>235</v>
      </c>
      <c r="E226" s="539">
        <v>3.0000000000000001E-3</v>
      </c>
      <c r="F226" s="539">
        <f>F221*E226</f>
        <v>0.95400000000000007</v>
      </c>
      <c r="G226" s="489"/>
      <c r="H226" s="487"/>
      <c r="I226" s="466">
        <v>3.2</v>
      </c>
      <c r="J226" s="466">
        <f>F226*I226</f>
        <v>3.0528000000000004</v>
      </c>
      <c r="K226" s="487"/>
      <c r="L226" s="487"/>
      <c r="M226" s="485">
        <f t="shared" si="49"/>
        <v>3.0528000000000004</v>
      </c>
    </row>
    <row r="227" spans="2:13" ht="34.5" customHeight="1">
      <c r="B227" s="506" t="s">
        <v>55</v>
      </c>
      <c r="C227" s="601" t="s">
        <v>452</v>
      </c>
      <c r="D227" s="506" t="s">
        <v>436</v>
      </c>
      <c r="E227" s="506"/>
      <c r="F227" s="604">
        <f>F221</f>
        <v>318</v>
      </c>
      <c r="G227" s="541"/>
      <c r="H227" s="541"/>
      <c r="I227" s="541"/>
      <c r="J227" s="541"/>
      <c r="K227" s="541"/>
      <c r="L227" s="541"/>
      <c r="M227" s="485"/>
    </row>
    <row r="228" spans="2:13" ht="15" customHeight="1">
      <c r="B228" s="506"/>
      <c r="C228" s="542" t="s">
        <v>303</v>
      </c>
      <c r="D228" s="506" t="s">
        <v>233</v>
      </c>
      <c r="E228" s="480">
        <v>1.1599999999999999</v>
      </c>
      <c r="F228" s="485">
        <f>F227*E228</f>
        <v>368.88</v>
      </c>
      <c r="G228" s="485">
        <v>7.8</v>
      </c>
      <c r="H228" s="485">
        <f>F228*G228</f>
        <v>2877.2640000000001</v>
      </c>
      <c r="I228" s="543"/>
      <c r="J228" s="543"/>
      <c r="K228" s="543"/>
      <c r="L228" s="543"/>
      <c r="M228" s="485">
        <f t="shared" si="49"/>
        <v>2877.2640000000001</v>
      </c>
    </row>
    <row r="229" spans="2:13" ht="15" customHeight="1">
      <c r="B229" s="506"/>
      <c r="C229" s="542" t="s">
        <v>234</v>
      </c>
      <c r="D229" s="506" t="s">
        <v>235</v>
      </c>
      <c r="E229" s="480">
        <f>4.26/100</f>
        <v>4.2599999999999999E-2</v>
      </c>
      <c r="F229" s="480">
        <f>F227*E229</f>
        <v>13.546799999999999</v>
      </c>
      <c r="G229" s="541"/>
      <c r="H229" s="543"/>
      <c r="I229" s="543"/>
      <c r="J229" s="543"/>
      <c r="K229" s="485">
        <v>4</v>
      </c>
      <c r="L229" s="485">
        <f>F229*K229</f>
        <v>54.187199999999997</v>
      </c>
      <c r="M229" s="485">
        <f t="shared" si="49"/>
        <v>54.187199999999997</v>
      </c>
    </row>
    <row r="230" spans="2:13" ht="15" customHeight="1">
      <c r="B230" s="506"/>
      <c r="C230" s="542" t="s">
        <v>363</v>
      </c>
      <c r="D230" s="506" t="s">
        <v>438</v>
      </c>
      <c r="E230" s="506">
        <f>3.7/100</f>
        <v>3.7000000000000005E-2</v>
      </c>
      <c r="F230" s="480">
        <f>F227*E230</f>
        <v>11.766000000000002</v>
      </c>
      <c r="G230" s="541"/>
      <c r="H230" s="543"/>
      <c r="I230" s="485">
        <v>70</v>
      </c>
      <c r="J230" s="485">
        <f>F230*I230</f>
        <v>823.62000000000012</v>
      </c>
      <c r="K230" s="543"/>
      <c r="L230" s="543"/>
      <c r="M230" s="485">
        <f t="shared" si="49"/>
        <v>823.62000000000012</v>
      </c>
    </row>
    <row r="231" spans="2:13" ht="15" customHeight="1">
      <c r="B231" s="506"/>
      <c r="C231" s="542" t="s">
        <v>364</v>
      </c>
      <c r="D231" s="506" t="s">
        <v>396</v>
      </c>
      <c r="E231" s="480">
        <f>0.6/100</f>
        <v>6.0000000000000001E-3</v>
      </c>
      <c r="F231" s="480">
        <f>F227*E231</f>
        <v>1.9080000000000001</v>
      </c>
      <c r="G231" s="541"/>
      <c r="H231" s="543"/>
      <c r="I231" s="485">
        <v>3.6</v>
      </c>
      <c r="J231" s="485">
        <f>F231*I231</f>
        <v>6.8688000000000002</v>
      </c>
      <c r="K231" s="543"/>
      <c r="L231" s="543"/>
      <c r="M231" s="485">
        <f t="shared" si="49"/>
        <v>6.8688000000000002</v>
      </c>
    </row>
    <row r="232" spans="2:13" ht="15" customHeight="1">
      <c r="B232" s="506"/>
      <c r="C232" s="542" t="s">
        <v>365</v>
      </c>
      <c r="D232" s="506" t="s">
        <v>436</v>
      </c>
      <c r="E232" s="506">
        <f>5.28/100</f>
        <v>5.28E-2</v>
      </c>
      <c r="F232" s="480">
        <f>F227*E232</f>
        <v>16.790399999999998</v>
      </c>
      <c r="G232" s="541"/>
      <c r="H232" s="543"/>
      <c r="I232" s="485">
        <v>4.3</v>
      </c>
      <c r="J232" s="485">
        <f>F232*I232</f>
        <v>72.198719999999994</v>
      </c>
      <c r="K232" s="543"/>
      <c r="L232" s="543"/>
      <c r="M232" s="485">
        <f t="shared" si="49"/>
        <v>72.198719999999994</v>
      </c>
    </row>
    <row r="233" spans="2:13" ht="15" customHeight="1">
      <c r="B233" s="506"/>
      <c r="C233" s="542" t="s">
        <v>301</v>
      </c>
      <c r="D233" s="506" t="s">
        <v>235</v>
      </c>
      <c r="E233" s="480">
        <f>0.3/100</f>
        <v>3.0000000000000001E-3</v>
      </c>
      <c r="F233" s="480">
        <f>F227*E233</f>
        <v>0.95400000000000007</v>
      </c>
      <c r="G233" s="541"/>
      <c r="H233" s="543"/>
      <c r="I233" s="485">
        <v>4</v>
      </c>
      <c r="J233" s="485">
        <f>F233*I233</f>
        <v>3.8160000000000003</v>
      </c>
      <c r="K233" s="543"/>
      <c r="L233" s="543"/>
      <c r="M233" s="485">
        <f t="shared" si="49"/>
        <v>3.8160000000000003</v>
      </c>
    </row>
    <row r="234" spans="2:13" ht="33" customHeight="1">
      <c r="B234" s="465" t="s">
        <v>33</v>
      </c>
      <c r="C234" s="538" t="s">
        <v>453</v>
      </c>
      <c r="D234" s="465" t="s">
        <v>436</v>
      </c>
      <c r="E234" s="465"/>
      <c r="F234" s="603">
        <f>F227</f>
        <v>318</v>
      </c>
      <c r="G234" s="489"/>
      <c r="H234" s="489"/>
      <c r="I234" s="489"/>
      <c r="J234" s="489"/>
      <c r="K234" s="489"/>
      <c r="L234" s="489"/>
      <c r="M234" s="485"/>
    </row>
    <row r="235" spans="2:13" ht="15" customHeight="1">
      <c r="B235" s="465"/>
      <c r="C235" s="486" t="s">
        <v>303</v>
      </c>
      <c r="D235" s="465" t="s">
        <v>233</v>
      </c>
      <c r="E235" s="539">
        <v>0.65800000000000003</v>
      </c>
      <c r="F235" s="466">
        <f>F234*E235</f>
        <v>209.244</v>
      </c>
      <c r="G235" s="466">
        <v>7.8</v>
      </c>
      <c r="H235" s="466">
        <f>F235*G235</f>
        <v>1632.1032</v>
      </c>
      <c r="I235" s="489"/>
      <c r="J235" s="489"/>
      <c r="K235" s="489"/>
      <c r="L235" s="489"/>
      <c r="M235" s="485">
        <f t="shared" si="49"/>
        <v>1632.1032</v>
      </c>
    </row>
    <row r="236" spans="2:13" ht="15" customHeight="1">
      <c r="B236" s="465"/>
      <c r="C236" s="486" t="s">
        <v>234</v>
      </c>
      <c r="D236" s="465" t="s">
        <v>235</v>
      </c>
      <c r="E236" s="539">
        <v>0.01</v>
      </c>
      <c r="F236" s="466">
        <f>F234*E236</f>
        <v>3.18</v>
      </c>
      <c r="G236" s="489"/>
      <c r="H236" s="489"/>
      <c r="I236" s="489"/>
      <c r="J236" s="489"/>
      <c r="K236" s="466">
        <v>4</v>
      </c>
      <c r="L236" s="465">
        <f>F236*K236</f>
        <v>12.72</v>
      </c>
      <c r="M236" s="485">
        <f t="shared" si="49"/>
        <v>12.72</v>
      </c>
    </row>
    <row r="237" spans="2:13" ht="15" customHeight="1">
      <c r="B237" s="465"/>
      <c r="C237" s="486" t="s">
        <v>304</v>
      </c>
      <c r="D237" s="465" t="s">
        <v>397</v>
      </c>
      <c r="E237" s="466">
        <v>0.63</v>
      </c>
      <c r="F237" s="466">
        <f>F234*E237</f>
        <v>200.34</v>
      </c>
      <c r="G237" s="489"/>
      <c r="H237" s="489"/>
      <c r="I237" s="466">
        <v>2.7</v>
      </c>
      <c r="J237" s="466">
        <f>F237*I237</f>
        <v>540.91800000000001</v>
      </c>
      <c r="K237" s="489"/>
      <c r="L237" s="489"/>
      <c r="M237" s="485">
        <f t="shared" si="49"/>
        <v>540.91800000000001</v>
      </c>
    </row>
    <row r="238" spans="2:13" ht="15" customHeight="1">
      <c r="B238" s="465"/>
      <c r="C238" s="486" t="s">
        <v>366</v>
      </c>
      <c r="D238" s="465" t="s">
        <v>397</v>
      </c>
      <c r="E238" s="539">
        <v>0.79</v>
      </c>
      <c r="F238" s="466">
        <f>F234*E238</f>
        <v>251.22</v>
      </c>
      <c r="G238" s="489"/>
      <c r="H238" s="489"/>
      <c r="I238" s="466">
        <v>0.5</v>
      </c>
      <c r="J238" s="466">
        <f>F238*I238</f>
        <v>125.61</v>
      </c>
      <c r="K238" s="489"/>
      <c r="L238" s="489"/>
      <c r="M238" s="485">
        <f t="shared" si="49"/>
        <v>125.61</v>
      </c>
    </row>
    <row r="239" spans="2:13" ht="15" customHeight="1">
      <c r="B239" s="465"/>
      <c r="C239" s="486" t="s">
        <v>301</v>
      </c>
      <c r="D239" s="465" t="s">
        <v>235</v>
      </c>
      <c r="E239" s="539">
        <v>1.6E-2</v>
      </c>
      <c r="F239" s="466">
        <f>F234*E239</f>
        <v>5.0880000000000001</v>
      </c>
      <c r="G239" s="489"/>
      <c r="H239" s="489"/>
      <c r="I239" s="466">
        <v>4</v>
      </c>
      <c r="J239" s="466">
        <f>F239*I239</f>
        <v>20.352</v>
      </c>
      <c r="K239" s="489"/>
      <c r="L239" s="489"/>
      <c r="M239" s="485">
        <f t="shared" si="49"/>
        <v>20.352</v>
      </c>
    </row>
    <row r="240" spans="2:13" ht="15" customHeight="1">
      <c r="B240" s="372" t="s">
        <v>515</v>
      </c>
      <c r="C240" s="686" t="s">
        <v>521</v>
      </c>
      <c r="D240" s="372" t="s">
        <v>436</v>
      </c>
      <c r="E240" s="372"/>
      <c r="F240" s="685">
        <v>48</v>
      </c>
      <c r="G240" s="561"/>
      <c r="H240" s="561"/>
      <c r="I240" s="367"/>
      <c r="J240" s="372"/>
      <c r="K240" s="561"/>
      <c r="L240" s="561"/>
      <c r="M240" s="367">
        <f t="shared" si="49"/>
        <v>0</v>
      </c>
    </row>
    <row r="241" spans="2:13" ht="15" customHeight="1">
      <c r="B241" s="372"/>
      <c r="C241" s="558" t="s">
        <v>303</v>
      </c>
      <c r="D241" s="372" t="s">
        <v>233</v>
      </c>
      <c r="E241" s="367">
        <v>1.53</v>
      </c>
      <c r="F241" s="368">
        <f>F240*E241</f>
        <v>73.44</v>
      </c>
      <c r="G241" s="367">
        <v>6</v>
      </c>
      <c r="H241" s="367">
        <f>F241*G241</f>
        <v>440.64</v>
      </c>
      <c r="I241" s="559"/>
      <c r="J241" s="559"/>
      <c r="K241" s="559"/>
      <c r="L241" s="559"/>
      <c r="M241" s="367">
        <f t="shared" si="49"/>
        <v>440.64</v>
      </c>
    </row>
    <row r="242" spans="2:13" ht="15" customHeight="1">
      <c r="B242" s="372"/>
      <c r="C242" s="558" t="s">
        <v>234</v>
      </c>
      <c r="D242" s="372" t="s">
        <v>235</v>
      </c>
      <c r="E242" s="368">
        <v>4.2999999999999997E-2</v>
      </c>
      <c r="F242" s="368">
        <f>F240*E242</f>
        <v>2.0640000000000001</v>
      </c>
      <c r="G242" s="561"/>
      <c r="H242" s="559"/>
      <c r="I242" s="559"/>
      <c r="J242" s="559"/>
      <c r="K242" s="367">
        <v>3.2</v>
      </c>
      <c r="L242" s="367">
        <f>F242*K242</f>
        <v>6.6048000000000009</v>
      </c>
      <c r="M242" s="367">
        <f t="shared" si="49"/>
        <v>6.6048000000000009</v>
      </c>
    </row>
    <row r="243" spans="2:13" ht="15" customHeight="1">
      <c r="B243" s="27"/>
      <c r="C243" s="687" t="s">
        <v>517</v>
      </c>
      <c r="D243" s="27" t="s">
        <v>436</v>
      </c>
      <c r="E243" s="557">
        <v>1.01</v>
      </c>
      <c r="F243" s="555">
        <f>F240*E243</f>
        <v>48.480000000000004</v>
      </c>
      <c r="G243" s="556"/>
      <c r="H243" s="682"/>
      <c r="I243" s="557">
        <v>15</v>
      </c>
      <c r="J243" s="557">
        <f>F243*I243</f>
        <v>727.2</v>
      </c>
      <c r="K243" s="682"/>
      <c r="L243" s="682"/>
      <c r="M243" s="367">
        <f t="shared" si="49"/>
        <v>727.2</v>
      </c>
    </row>
    <row r="244" spans="2:13" ht="15" customHeight="1">
      <c r="B244" s="372"/>
      <c r="C244" s="558" t="s">
        <v>301</v>
      </c>
      <c r="D244" s="372" t="s">
        <v>235</v>
      </c>
      <c r="E244" s="368">
        <v>6.4000000000000001E-2</v>
      </c>
      <c r="F244" s="368">
        <f>F240*E244</f>
        <v>3.0720000000000001</v>
      </c>
      <c r="G244" s="683"/>
      <c r="H244" s="684"/>
      <c r="I244" s="367">
        <v>3.2</v>
      </c>
      <c r="J244" s="367">
        <f>F244*I244</f>
        <v>9.8304000000000009</v>
      </c>
      <c r="K244" s="559"/>
      <c r="L244" s="559"/>
      <c r="M244" s="367">
        <f t="shared" si="49"/>
        <v>9.8304000000000009</v>
      </c>
    </row>
    <row r="245" spans="2:13" s="476" customFormat="1" ht="48" customHeight="1">
      <c r="B245" s="454" t="s">
        <v>380</v>
      </c>
      <c r="C245" s="469" t="s">
        <v>320</v>
      </c>
      <c r="D245" s="8" t="s">
        <v>436</v>
      </c>
      <c r="E245" s="455"/>
      <c r="F245" s="572">
        <v>244</v>
      </c>
      <c r="G245" s="430"/>
      <c r="H245" s="444"/>
      <c r="I245" s="456"/>
      <c r="J245" s="444"/>
      <c r="K245" s="434"/>
      <c r="L245" s="444"/>
      <c r="M245" s="444">
        <f t="shared" ref="M245:M249" si="50">L245+J245+H245</f>
        <v>0</v>
      </c>
    </row>
    <row r="246" spans="2:13" s="477" customFormat="1" ht="15" customHeight="1">
      <c r="B246" s="454"/>
      <c r="C246" s="453" t="s">
        <v>303</v>
      </c>
      <c r="D246" s="8" t="s">
        <v>233</v>
      </c>
      <c r="E246" s="455">
        <f>153/100</f>
        <v>1.53</v>
      </c>
      <c r="F246" s="456">
        <f>F245*E246</f>
        <v>373.32</v>
      </c>
      <c r="G246" s="455">
        <v>7.8</v>
      </c>
      <c r="H246" s="444">
        <f>G246*F246</f>
        <v>2911.8959999999997</v>
      </c>
      <c r="I246" s="434"/>
      <c r="J246" s="444">
        <f>I246*F246</f>
        <v>0</v>
      </c>
      <c r="K246" s="434"/>
      <c r="L246" s="444">
        <f>K246*F246</f>
        <v>0</v>
      </c>
      <c r="M246" s="444">
        <f t="shared" si="50"/>
        <v>2911.8959999999997</v>
      </c>
    </row>
    <row r="247" spans="2:13" s="475" customFormat="1" ht="15" customHeight="1">
      <c r="B247" s="454"/>
      <c r="C247" s="453" t="s">
        <v>234</v>
      </c>
      <c r="D247" s="8" t="s">
        <v>235</v>
      </c>
      <c r="E247" s="455">
        <f>4.3/100</f>
        <v>4.2999999999999997E-2</v>
      </c>
      <c r="F247" s="456">
        <f>F245*E247</f>
        <v>10.491999999999999</v>
      </c>
      <c r="G247" s="430"/>
      <c r="H247" s="444">
        <f>G247*F247</f>
        <v>0</v>
      </c>
      <c r="I247" s="434"/>
      <c r="J247" s="444">
        <f>I247*F247</f>
        <v>0</v>
      </c>
      <c r="K247" s="456">
        <v>4</v>
      </c>
      <c r="L247" s="444">
        <f>K247*F247</f>
        <v>41.967999999999996</v>
      </c>
      <c r="M247" s="444">
        <f t="shared" si="50"/>
        <v>41.967999999999996</v>
      </c>
    </row>
    <row r="248" spans="2:13" s="477" customFormat="1" ht="15" customHeight="1">
      <c r="B248" s="454"/>
      <c r="C248" s="453" t="s">
        <v>321</v>
      </c>
      <c r="D248" s="8" t="s">
        <v>436</v>
      </c>
      <c r="E248" s="455">
        <f>101/100</f>
        <v>1.01</v>
      </c>
      <c r="F248" s="456">
        <f>F245*E248</f>
        <v>246.44</v>
      </c>
      <c r="G248" s="430"/>
      <c r="H248" s="444">
        <f>G248*F248</f>
        <v>0</v>
      </c>
      <c r="I248" s="456">
        <v>28</v>
      </c>
      <c r="J248" s="444">
        <f>I248*F248</f>
        <v>6900.32</v>
      </c>
      <c r="K248" s="434"/>
      <c r="L248" s="444">
        <f>K248*F248</f>
        <v>0</v>
      </c>
      <c r="M248" s="444">
        <f t="shared" si="50"/>
        <v>6900.32</v>
      </c>
    </row>
    <row r="249" spans="2:13" s="477" customFormat="1" ht="15" customHeight="1">
      <c r="B249" s="454"/>
      <c r="C249" s="453" t="s">
        <v>301</v>
      </c>
      <c r="D249" s="8" t="s">
        <v>235</v>
      </c>
      <c r="E249" s="455">
        <f>6.4/100</f>
        <v>6.4000000000000001E-2</v>
      </c>
      <c r="F249" s="456">
        <f>F245*E249</f>
        <v>15.616</v>
      </c>
      <c r="G249" s="430"/>
      <c r="H249" s="444">
        <f>G249*F249</f>
        <v>0</v>
      </c>
      <c r="I249" s="456">
        <v>4</v>
      </c>
      <c r="J249" s="444">
        <f>I249*F249</f>
        <v>62.463999999999999</v>
      </c>
      <c r="K249" s="434"/>
      <c r="L249" s="444">
        <f>K249*F249</f>
        <v>0</v>
      </c>
      <c r="M249" s="444">
        <f t="shared" si="50"/>
        <v>62.463999999999999</v>
      </c>
    </row>
    <row r="250" spans="2:13" ht="15" customHeight="1">
      <c r="B250" s="442" t="s">
        <v>215</v>
      </c>
      <c r="C250" s="437" t="s">
        <v>367</v>
      </c>
      <c r="D250" s="442" t="s">
        <v>157</v>
      </c>
      <c r="E250" s="442"/>
      <c r="F250" s="439">
        <v>22.7</v>
      </c>
      <c r="G250" s="443"/>
      <c r="H250" s="605"/>
      <c r="I250" s="443"/>
      <c r="J250" s="605"/>
      <c r="K250" s="442"/>
      <c r="L250" s="605"/>
      <c r="M250" s="439"/>
    </row>
    <row r="251" spans="2:13" ht="15" customHeight="1">
      <c r="B251" s="442"/>
      <c r="C251" s="496" t="s">
        <v>326</v>
      </c>
      <c r="D251" s="442" t="s">
        <v>157</v>
      </c>
      <c r="E251" s="442">
        <v>1</v>
      </c>
      <c r="F251" s="605">
        <f>E251*F250</f>
        <v>22.7</v>
      </c>
      <c r="G251" s="443">
        <v>25</v>
      </c>
      <c r="H251" s="605">
        <f>G251*F251</f>
        <v>567.5</v>
      </c>
      <c r="I251" s="442"/>
      <c r="J251" s="443"/>
      <c r="K251" s="442"/>
      <c r="L251" s="443"/>
      <c r="M251" s="443">
        <f>H251</f>
        <v>567.5</v>
      </c>
    </row>
    <row r="252" spans="2:13" ht="15" customHeight="1">
      <c r="B252" s="442" t="s">
        <v>215</v>
      </c>
      <c r="C252" s="496" t="s">
        <v>368</v>
      </c>
      <c r="D252" s="442" t="s">
        <v>157</v>
      </c>
      <c r="E252" s="442">
        <v>1</v>
      </c>
      <c r="F252" s="605">
        <f>E252*F250</f>
        <v>22.7</v>
      </c>
      <c r="G252" s="443"/>
      <c r="H252" s="443"/>
      <c r="I252" s="442">
        <v>320</v>
      </c>
      <c r="J252" s="605">
        <f>I252*F252</f>
        <v>7264</v>
      </c>
      <c r="K252" s="442"/>
      <c r="L252" s="443"/>
      <c r="M252" s="443">
        <f>J252</f>
        <v>7264</v>
      </c>
    </row>
    <row r="253" spans="2:13" ht="40.5" customHeight="1">
      <c r="B253" s="532" t="s">
        <v>46</v>
      </c>
      <c r="C253" s="534" t="s">
        <v>454</v>
      </c>
      <c r="D253" s="524" t="s">
        <v>432</v>
      </c>
      <c r="E253" s="524"/>
      <c r="F253" s="526">
        <v>10</v>
      </c>
      <c r="G253" s="529"/>
      <c r="H253" s="528"/>
      <c r="I253" s="529"/>
      <c r="J253" s="528"/>
      <c r="K253" s="524"/>
      <c r="L253" s="531"/>
      <c r="M253" s="527"/>
    </row>
    <row r="254" spans="2:13" ht="15" customHeight="1">
      <c r="B254" s="524"/>
      <c r="C254" s="530" t="s">
        <v>291</v>
      </c>
      <c r="D254" s="524" t="s">
        <v>429</v>
      </c>
      <c r="E254" s="524">
        <f>272/100</f>
        <v>2.72</v>
      </c>
      <c r="F254" s="528">
        <f>E254*F253</f>
        <v>27.200000000000003</v>
      </c>
      <c r="G254" s="529">
        <v>7.8</v>
      </c>
      <c r="H254" s="528">
        <f>G254*F254</f>
        <v>212.16000000000003</v>
      </c>
      <c r="I254" s="524"/>
      <c r="J254" s="528"/>
      <c r="K254" s="524"/>
      <c r="L254" s="529"/>
      <c r="M254" s="529">
        <f>H254</f>
        <v>212.16000000000003</v>
      </c>
    </row>
    <row r="255" spans="2:13" ht="15" customHeight="1">
      <c r="B255" s="524"/>
      <c r="C255" s="530" t="s">
        <v>292</v>
      </c>
      <c r="D255" s="524" t="s">
        <v>235</v>
      </c>
      <c r="E255" s="524">
        <f>4.1/100</f>
        <v>4.0999999999999995E-2</v>
      </c>
      <c r="F255" s="528">
        <f>E255*F253</f>
        <v>0.40999999999999992</v>
      </c>
      <c r="G255" s="531"/>
      <c r="H255" s="528"/>
      <c r="I255" s="524"/>
      <c r="J255" s="528"/>
      <c r="K255" s="524">
        <v>4</v>
      </c>
      <c r="L255" s="529">
        <f>F255*K255</f>
        <v>1.6399999999999997</v>
      </c>
      <c r="M255" s="529">
        <f>L255</f>
        <v>1.6399999999999997</v>
      </c>
    </row>
    <row r="256" spans="2:13" ht="15" customHeight="1">
      <c r="B256" s="524"/>
      <c r="C256" s="530" t="s">
        <v>344</v>
      </c>
      <c r="D256" s="524" t="s">
        <v>157</v>
      </c>
      <c r="E256" s="524">
        <f>100/100</f>
        <v>1</v>
      </c>
      <c r="F256" s="528">
        <f>F253*E256</f>
        <v>10</v>
      </c>
      <c r="G256" s="531"/>
      <c r="H256" s="528"/>
      <c r="I256" s="524">
        <v>320</v>
      </c>
      <c r="J256" s="528">
        <f>I256*F256</f>
        <v>3200</v>
      </c>
      <c r="K256" s="524"/>
      <c r="L256" s="529"/>
      <c r="M256" s="529">
        <f>J256</f>
        <v>3200</v>
      </c>
    </row>
    <row r="257" spans="2:13" ht="15" customHeight="1">
      <c r="B257" s="524"/>
      <c r="C257" s="530" t="s">
        <v>327</v>
      </c>
      <c r="D257" s="524" t="s">
        <v>235</v>
      </c>
      <c r="E257" s="524">
        <f>65.5/100</f>
        <v>0.65500000000000003</v>
      </c>
      <c r="F257" s="531">
        <f>E257*F253</f>
        <v>6.5500000000000007</v>
      </c>
      <c r="G257" s="531"/>
      <c r="H257" s="528"/>
      <c r="I257" s="524">
        <v>4</v>
      </c>
      <c r="J257" s="528">
        <f>I257*F257</f>
        <v>26.200000000000003</v>
      </c>
      <c r="K257" s="524"/>
      <c r="L257" s="529"/>
      <c r="M257" s="529">
        <f>J257</f>
        <v>26.200000000000003</v>
      </c>
    </row>
    <row r="258" spans="2:13" ht="15" customHeight="1">
      <c r="B258" s="507"/>
      <c r="C258" s="508" t="s">
        <v>369</v>
      </c>
      <c r="D258" s="509"/>
      <c r="E258" s="510"/>
      <c r="F258" s="511"/>
      <c r="G258" s="510"/>
      <c r="H258" s="512">
        <f>SUM(H20:H257)</f>
        <v>42217.649832943098</v>
      </c>
      <c r="I258" s="511"/>
      <c r="J258" s="511">
        <f>SUM(J20:J257)</f>
        <v>156651.0414364445</v>
      </c>
      <c r="K258" s="511"/>
      <c r="L258" s="511">
        <f>SUM(L20:L257)</f>
        <v>4910.9219404666655</v>
      </c>
      <c r="M258" s="510">
        <f>SUM(M20:M257)</f>
        <v>203779.61320985429</v>
      </c>
    </row>
    <row r="259" spans="2:13" ht="15" customHeight="1">
      <c r="B259" s="507"/>
      <c r="C259" s="519" t="s">
        <v>372</v>
      </c>
      <c r="D259" s="520">
        <v>0.03</v>
      </c>
      <c r="E259" s="510"/>
      <c r="F259" s="511"/>
      <c r="G259" s="510"/>
      <c r="H259" s="512"/>
      <c r="I259" s="511"/>
      <c r="J259" s="511"/>
      <c r="K259" s="511"/>
      <c r="L259" s="511"/>
      <c r="M259" s="510">
        <f>J258*D259</f>
        <v>4699.5312430933345</v>
      </c>
    </row>
    <row r="260" spans="2:13" ht="15" customHeight="1">
      <c r="B260" s="507"/>
      <c r="C260" s="517" t="s">
        <v>64</v>
      </c>
      <c r="D260" s="520"/>
      <c r="E260" s="510"/>
      <c r="F260" s="511"/>
      <c r="G260" s="510"/>
      <c r="H260" s="512"/>
      <c r="I260" s="511"/>
      <c r="J260" s="511"/>
      <c r="K260" s="511"/>
      <c r="L260" s="511"/>
      <c r="M260" s="510">
        <f>M259+M258</f>
        <v>208479.14445294763</v>
      </c>
    </row>
    <row r="261" spans="2:13" ht="15" customHeight="1">
      <c r="B261" s="507"/>
      <c r="C261" s="513" t="s">
        <v>370</v>
      </c>
      <c r="D261" s="514">
        <v>0.1</v>
      </c>
      <c r="E261" s="515"/>
      <c r="F261" s="516"/>
      <c r="G261" s="515"/>
      <c r="H261" s="516"/>
      <c r="I261" s="516"/>
      <c r="J261" s="516"/>
      <c r="K261" s="516"/>
      <c r="L261" s="516"/>
      <c r="M261" s="515">
        <f>M260*D261</f>
        <v>20847.914445294766</v>
      </c>
    </row>
    <row r="262" spans="2:13" ht="15" customHeight="1">
      <c r="B262" s="507"/>
      <c r="C262" s="517" t="s">
        <v>64</v>
      </c>
      <c r="D262" s="518"/>
      <c r="E262" s="510"/>
      <c r="F262" s="511"/>
      <c r="G262" s="510"/>
      <c r="H262" s="511"/>
      <c r="I262" s="511"/>
      <c r="J262" s="511"/>
      <c r="K262" s="511"/>
      <c r="L262" s="511"/>
      <c r="M262" s="510">
        <f>M261+M260</f>
        <v>229327.05889824239</v>
      </c>
    </row>
    <row r="263" spans="2:13" ht="15" customHeight="1">
      <c r="B263" s="507"/>
      <c r="C263" s="513" t="s">
        <v>371</v>
      </c>
      <c r="D263" s="514">
        <v>0.08</v>
      </c>
      <c r="E263" s="515"/>
      <c r="F263" s="516"/>
      <c r="G263" s="515"/>
      <c r="H263" s="516"/>
      <c r="I263" s="516"/>
      <c r="J263" s="516"/>
      <c r="K263" s="516"/>
      <c r="L263" s="516"/>
      <c r="M263" s="515">
        <f>M262*D263</f>
        <v>18346.164711859394</v>
      </c>
    </row>
    <row r="264" spans="2:13" ht="15" customHeight="1">
      <c r="B264" s="507"/>
      <c r="C264" s="517" t="s">
        <v>64</v>
      </c>
      <c r="D264" s="518"/>
      <c r="E264" s="510"/>
      <c r="F264" s="511"/>
      <c r="G264" s="510"/>
      <c r="H264" s="511"/>
      <c r="I264" s="511"/>
      <c r="J264" s="511"/>
      <c r="K264" s="511"/>
      <c r="L264" s="511"/>
      <c r="M264" s="510">
        <f>M263+M262</f>
        <v>247673.22361010179</v>
      </c>
    </row>
  </sheetData>
  <mergeCells count="3">
    <mergeCell ref="B14:B17"/>
    <mergeCell ref="B1:F2"/>
    <mergeCell ref="B3:E3"/>
  </mergeCells>
  <pageMargins left="0" right="0" top="0" bottom="0" header="0" footer="0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topLeftCell="A40" zoomScaleNormal="100" workbookViewId="0">
      <selection activeCell="B55" sqref="B55"/>
    </sheetView>
  </sheetViews>
  <sheetFormatPr defaultColWidth="24" defaultRowHeight="18.75"/>
  <cols>
    <col min="1" max="1" width="6.42578125" style="24" customWidth="1"/>
    <col min="2" max="2" width="44.5703125" style="24" customWidth="1"/>
    <col min="3" max="3" width="7.7109375" style="24" customWidth="1"/>
    <col min="4" max="5" width="10.7109375" style="24" customWidth="1"/>
    <col min="6" max="6" width="14.5703125" style="24" customWidth="1"/>
    <col min="7" max="7" width="16.42578125" style="24" customWidth="1"/>
    <col min="8" max="8" width="13.85546875" style="24" customWidth="1"/>
    <col min="9" max="9" width="29.7109375" style="24" customWidth="1"/>
    <col min="10" max="16384" width="24" style="24"/>
  </cols>
  <sheetData>
    <row r="2" spans="1:9">
      <c r="A2" s="911" t="s">
        <v>130</v>
      </c>
      <c r="B2" s="911"/>
      <c r="C2" s="911"/>
      <c r="D2" s="911"/>
      <c r="E2" s="911"/>
      <c r="F2" s="911"/>
      <c r="G2" s="911"/>
      <c r="H2" s="911"/>
      <c r="I2" s="911"/>
    </row>
    <row r="3" spans="1:9">
      <c r="I3" s="348"/>
    </row>
    <row r="4" spans="1:9" ht="21">
      <c r="A4" s="912" t="s">
        <v>131</v>
      </c>
      <c r="B4" s="912" t="s">
        <v>3</v>
      </c>
      <c r="C4" s="912" t="s">
        <v>132</v>
      </c>
      <c r="D4" s="914" t="s">
        <v>133</v>
      </c>
      <c r="E4" s="914" t="s">
        <v>134</v>
      </c>
      <c r="F4" s="914"/>
      <c r="G4" s="914" t="s">
        <v>48</v>
      </c>
      <c r="H4" s="914"/>
      <c r="I4" s="565" t="s">
        <v>4</v>
      </c>
    </row>
    <row r="5" spans="1:9" ht="42">
      <c r="A5" s="913"/>
      <c r="B5" s="913"/>
      <c r="C5" s="913"/>
      <c r="D5" s="914"/>
      <c r="E5" s="565" t="s">
        <v>135</v>
      </c>
      <c r="F5" s="565" t="s">
        <v>2</v>
      </c>
      <c r="G5" s="565" t="s">
        <v>135</v>
      </c>
      <c r="H5" s="565" t="s">
        <v>2</v>
      </c>
      <c r="I5" s="565" t="s">
        <v>2</v>
      </c>
    </row>
    <row r="6" spans="1:9" ht="36">
      <c r="A6" s="349">
        <v>1</v>
      </c>
      <c r="B6" s="350" t="s">
        <v>136</v>
      </c>
      <c r="C6" s="565" t="s">
        <v>137</v>
      </c>
      <c r="D6" s="351">
        <v>2</v>
      </c>
      <c r="E6" s="352">
        <v>4600</v>
      </c>
      <c r="F6" s="351">
        <f t="shared" ref="F6:F15" si="0">D6*E6</f>
        <v>9200</v>
      </c>
      <c r="G6" s="352">
        <v>500</v>
      </c>
      <c r="H6" s="351">
        <f t="shared" ref="H6:H15" si="1">D6*G6</f>
        <v>1000</v>
      </c>
      <c r="I6" s="351">
        <f t="shared" ref="I6:I43" si="2">H6+F6</f>
        <v>10200</v>
      </c>
    </row>
    <row r="7" spans="1:9" ht="36">
      <c r="A7" s="349">
        <v>2</v>
      </c>
      <c r="B7" s="350" t="s">
        <v>239</v>
      </c>
      <c r="C7" s="565" t="s">
        <v>137</v>
      </c>
      <c r="D7" s="351">
        <v>4</v>
      </c>
      <c r="E7" s="352">
        <v>870</v>
      </c>
      <c r="F7" s="351">
        <f t="shared" si="0"/>
        <v>3480</v>
      </c>
      <c r="G7" s="352">
        <v>250</v>
      </c>
      <c r="H7" s="351">
        <f t="shared" si="1"/>
        <v>1000</v>
      </c>
      <c r="I7" s="351">
        <f t="shared" si="2"/>
        <v>4480</v>
      </c>
    </row>
    <row r="8" spans="1:9" ht="36">
      <c r="A8" s="349">
        <v>3</v>
      </c>
      <c r="B8" s="350" t="s">
        <v>240</v>
      </c>
      <c r="C8" s="565" t="s">
        <v>137</v>
      </c>
      <c r="D8" s="351">
        <v>4</v>
      </c>
      <c r="E8" s="352">
        <v>960</v>
      </c>
      <c r="F8" s="351">
        <f t="shared" si="0"/>
        <v>3840</v>
      </c>
      <c r="G8" s="352">
        <v>250</v>
      </c>
      <c r="H8" s="351">
        <f t="shared" si="1"/>
        <v>1000</v>
      </c>
      <c r="I8" s="351">
        <f t="shared" si="2"/>
        <v>4840</v>
      </c>
    </row>
    <row r="9" spans="1:9" ht="36">
      <c r="A9" s="349">
        <v>4</v>
      </c>
      <c r="B9" s="353" t="s">
        <v>241</v>
      </c>
      <c r="C9" s="565" t="s">
        <v>137</v>
      </c>
      <c r="D9" s="354">
        <v>3</v>
      </c>
      <c r="E9" s="352">
        <v>5600</v>
      </c>
      <c r="F9" s="351">
        <f t="shared" si="0"/>
        <v>16800</v>
      </c>
      <c r="G9" s="352">
        <v>251</v>
      </c>
      <c r="H9" s="351">
        <f t="shared" si="1"/>
        <v>753</v>
      </c>
      <c r="I9" s="351">
        <f t="shared" si="2"/>
        <v>17553</v>
      </c>
    </row>
    <row r="10" spans="1:9" s="21" customFormat="1" ht="36">
      <c r="A10" s="349">
        <v>5</v>
      </c>
      <c r="B10" s="350" t="s">
        <v>138</v>
      </c>
      <c r="C10" s="565" t="s">
        <v>137</v>
      </c>
      <c r="D10" s="351">
        <v>8</v>
      </c>
      <c r="E10" s="352">
        <v>35</v>
      </c>
      <c r="F10" s="351">
        <f t="shared" si="0"/>
        <v>280</v>
      </c>
      <c r="G10" s="352">
        <v>5</v>
      </c>
      <c r="H10" s="351">
        <f t="shared" si="1"/>
        <v>40</v>
      </c>
      <c r="I10" s="351">
        <f t="shared" si="2"/>
        <v>320</v>
      </c>
    </row>
    <row r="11" spans="1:9" s="21" customFormat="1" ht="36">
      <c r="A11" s="349">
        <v>6</v>
      </c>
      <c r="B11" s="350" t="s">
        <v>139</v>
      </c>
      <c r="C11" s="565" t="s">
        <v>137</v>
      </c>
      <c r="D11" s="354">
        <v>3</v>
      </c>
      <c r="E11" s="352">
        <v>85</v>
      </c>
      <c r="F11" s="351">
        <f t="shared" si="0"/>
        <v>255</v>
      </c>
      <c r="G11" s="352">
        <v>30</v>
      </c>
      <c r="H11" s="351">
        <f t="shared" si="1"/>
        <v>90</v>
      </c>
      <c r="I11" s="351">
        <f t="shared" si="2"/>
        <v>345</v>
      </c>
    </row>
    <row r="12" spans="1:9" ht="63">
      <c r="A12" s="349">
        <v>7</v>
      </c>
      <c r="B12" s="355" t="s">
        <v>140</v>
      </c>
      <c r="C12" s="565" t="s">
        <v>43</v>
      </c>
      <c r="D12" s="354">
        <v>2</v>
      </c>
      <c r="E12" s="352">
        <v>1795</v>
      </c>
      <c r="F12" s="351">
        <f t="shared" si="0"/>
        <v>3590</v>
      </c>
      <c r="G12" s="352">
        <v>200</v>
      </c>
      <c r="H12" s="351">
        <f t="shared" si="1"/>
        <v>400</v>
      </c>
      <c r="I12" s="351">
        <f t="shared" si="2"/>
        <v>3990</v>
      </c>
    </row>
    <row r="13" spans="1:9" ht="63">
      <c r="A13" s="349">
        <v>8</v>
      </c>
      <c r="B13" s="355" t="s">
        <v>141</v>
      </c>
      <c r="C13" s="565" t="s">
        <v>43</v>
      </c>
      <c r="D13" s="354">
        <v>1</v>
      </c>
      <c r="E13" s="352">
        <v>2370</v>
      </c>
      <c r="F13" s="351">
        <f t="shared" si="0"/>
        <v>2370</v>
      </c>
      <c r="G13" s="352">
        <v>200</v>
      </c>
      <c r="H13" s="351">
        <f t="shared" si="1"/>
        <v>200</v>
      </c>
      <c r="I13" s="351">
        <f t="shared" si="2"/>
        <v>2570</v>
      </c>
    </row>
    <row r="14" spans="1:9" ht="63">
      <c r="A14" s="349">
        <v>9</v>
      </c>
      <c r="B14" s="355" t="s">
        <v>142</v>
      </c>
      <c r="C14" s="565" t="s">
        <v>43</v>
      </c>
      <c r="D14" s="351">
        <v>2</v>
      </c>
      <c r="E14" s="352">
        <v>2470</v>
      </c>
      <c r="F14" s="351">
        <f t="shared" si="0"/>
        <v>4940</v>
      </c>
      <c r="G14" s="352">
        <v>150</v>
      </c>
      <c r="H14" s="351">
        <f t="shared" si="1"/>
        <v>300</v>
      </c>
      <c r="I14" s="351">
        <f t="shared" si="2"/>
        <v>5240</v>
      </c>
    </row>
    <row r="15" spans="1:9" ht="63">
      <c r="A15" s="349">
        <v>10</v>
      </c>
      <c r="B15" s="355" t="s">
        <v>143</v>
      </c>
      <c r="C15" s="565" t="s">
        <v>43</v>
      </c>
      <c r="D15" s="351">
        <v>3</v>
      </c>
      <c r="E15" s="352">
        <v>980</v>
      </c>
      <c r="F15" s="351">
        <f t="shared" si="0"/>
        <v>2940</v>
      </c>
      <c r="G15" s="352">
        <v>250</v>
      </c>
      <c r="H15" s="351">
        <f t="shared" si="1"/>
        <v>750</v>
      </c>
      <c r="I15" s="351">
        <f t="shared" si="2"/>
        <v>3690</v>
      </c>
    </row>
    <row r="16" spans="1:9" s="21" customFormat="1" ht="42">
      <c r="A16" s="349">
        <v>11</v>
      </c>
      <c r="B16" s="356" t="s">
        <v>242</v>
      </c>
      <c r="C16" s="565" t="s">
        <v>144</v>
      </c>
      <c r="D16" s="351">
        <v>177</v>
      </c>
      <c r="E16" s="352">
        <v>7.8</v>
      </c>
      <c r="F16" s="351">
        <f>D16*E16</f>
        <v>1380.6</v>
      </c>
      <c r="G16" s="352">
        <v>5</v>
      </c>
      <c r="H16" s="351">
        <f>D16*G16</f>
        <v>885</v>
      </c>
      <c r="I16" s="351">
        <f t="shared" si="2"/>
        <v>2265.6</v>
      </c>
    </row>
    <row r="17" spans="1:9" s="21" customFormat="1" ht="42">
      <c r="A17" s="349">
        <v>12</v>
      </c>
      <c r="B17" s="350" t="s">
        <v>243</v>
      </c>
      <c r="C17" s="565" t="s">
        <v>144</v>
      </c>
      <c r="D17" s="351">
        <v>265</v>
      </c>
      <c r="E17" s="352">
        <v>12.95</v>
      </c>
      <c r="F17" s="351">
        <f t="shared" ref="F17:F23" si="3">D17*E17</f>
        <v>3431.75</v>
      </c>
      <c r="G17" s="352">
        <v>5</v>
      </c>
      <c r="H17" s="351">
        <f t="shared" ref="H17:H23" si="4">D17*G17</f>
        <v>1325</v>
      </c>
      <c r="I17" s="351">
        <f>H17+F17</f>
        <v>4756.75</v>
      </c>
    </row>
    <row r="18" spans="1:9" s="21" customFormat="1" ht="42">
      <c r="A18" s="349">
        <v>13</v>
      </c>
      <c r="B18" s="350" t="s">
        <v>244</v>
      </c>
      <c r="C18" s="565" t="s">
        <v>144</v>
      </c>
      <c r="D18" s="351">
        <v>90</v>
      </c>
      <c r="E18" s="352">
        <v>12.7</v>
      </c>
      <c r="F18" s="351">
        <f>D18*E18</f>
        <v>1143</v>
      </c>
      <c r="G18" s="352">
        <v>5</v>
      </c>
      <c r="H18" s="351">
        <f>D18*G18</f>
        <v>450</v>
      </c>
      <c r="I18" s="351">
        <f>H18+F18</f>
        <v>1593</v>
      </c>
    </row>
    <row r="19" spans="1:9" s="21" customFormat="1" ht="42">
      <c r="A19" s="349">
        <v>14</v>
      </c>
      <c r="B19" s="350" t="s">
        <v>245</v>
      </c>
      <c r="C19" s="565" t="s">
        <v>137</v>
      </c>
      <c r="D19" s="351">
        <v>5</v>
      </c>
      <c r="E19" s="352">
        <v>70</v>
      </c>
      <c r="F19" s="351">
        <f t="shared" ref="F19" si="5">D19*E19</f>
        <v>350</v>
      </c>
      <c r="G19" s="352">
        <v>10</v>
      </c>
      <c r="H19" s="351">
        <f t="shared" ref="H19" si="6">D19*G19</f>
        <v>50</v>
      </c>
      <c r="I19" s="351">
        <f>H19+F19</f>
        <v>400</v>
      </c>
    </row>
    <row r="20" spans="1:9" s="21" customFormat="1" ht="21">
      <c r="A20" s="349">
        <v>15</v>
      </c>
      <c r="B20" s="350" t="s">
        <v>145</v>
      </c>
      <c r="C20" s="565" t="s">
        <v>137</v>
      </c>
      <c r="D20" s="354">
        <v>33</v>
      </c>
      <c r="E20" s="352">
        <v>8</v>
      </c>
      <c r="F20" s="351">
        <f t="shared" si="3"/>
        <v>264</v>
      </c>
      <c r="G20" s="352">
        <v>1</v>
      </c>
      <c r="H20" s="351">
        <f t="shared" si="4"/>
        <v>33</v>
      </c>
      <c r="I20" s="351">
        <f t="shared" si="2"/>
        <v>297</v>
      </c>
    </row>
    <row r="21" spans="1:9" s="21" customFormat="1" ht="21">
      <c r="A21" s="349">
        <v>16</v>
      </c>
      <c r="B21" s="350" t="s">
        <v>146</v>
      </c>
      <c r="C21" s="565" t="s">
        <v>144</v>
      </c>
      <c r="D21" s="351">
        <v>348</v>
      </c>
      <c r="E21" s="352">
        <v>2.9</v>
      </c>
      <c r="F21" s="351">
        <f t="shared" si="3"/>
        <v>1009.1999999999999</v>
      </c>
      <c r="G21" s="352">
        <v>1</v>
      </c>
      <c r="H21" s="351">
        <f t="shared" si="4"/>
        <v>348</v>
      </c>
      <c r="I21" s="351">
        <f t="shared" si="2"/>
        <v>1357.1999999999998</v>
      </c>
    </row>
    <row r="22" spans="1:9" s="21" customFormat="1" ht="21">
      <c r="A22" s="349">
        <v>17</v>
      </c>
      <c r="B22" s="350" t="s">
        <v>147</v>
      </c>
      <c r="C22" s="565" t="s">
        <v>137</v>
      </c>
      <c r="D22" s="351">
        <v>1</v>
      </c>
      <c r="E22" s="352">
        <v>0.75</v>
      </c>
      <c r="F22" s="351">
        <f t="shared" si="3"/>
        <v>0.75</v>
      </c>
      <c r="G22" s="352">
        <v>30</v>
      </c>
      <c r="H22" s="351">
        <f t="shared" si="4"/>
        <v>30</v>
      </c>
      <c r="I22" s="351">
        <f t="shared" si="2"/>
        <v>30.75</v>
      </c>
    </row>
    <row r="23" spans="1:9" s="21" customFormat="1" ht="54">
      <c r="A23" s="349">
        <v>18</v>
      </c>
      <c r="B23" s="350" t="s">
        <v>148</v>
      </c>
      <c r="C23" s="565" t="s">
        <v>144</v>
      </c>
      <c r="D23" s="351">
        <v>85</v>
      </c>
      <c r="E23" s="352">
        <v>5.2</v>
      </c>
      <c r="F23" s="351">
        <f t="shared" si="3"/>
        <v>442</v>
      </c>
      <c r="G23" s="352">
        <v>3</v>
      </c>
      <c r="H23" s="351">
        <f t="shared" si="4"/>
        <v>255</v>
      </c>
      <c r="I23" s="351">
        <f t="shared" si="2"/>
        <v>697</v>
      </c>
    </row>
    <row r="24" spans="1:9" s="21" customFormat="1" ht="36">
      <c r="A24" s="349">
        <v>19</v>
      </c>
      <c r="B24" s="350" t="s">
        <v>149</v>
      </c>
      <c r="C24" s="565" t="s">
        <v>137</v>
      </c>
      <c r="D24" s="351">
        <v>25</v>
      </c>
      <c r="E24" s="352">
        <v>4.5</v>
      </c>
      <c r="F24" s="351">
        <f>D24*E24</f>
        <v>112.5</v>
      </c>
      <c r="G24" s="352">
        <v>2</v>
      </c>
      <c r="H24" s="351">
        <f>D24*G24</f>
        <v>50</v>
      </c>
      <c r="I24" s="351">
        <f>H24+F24</f>
        <v>162.5</v>
      </c>
    </row>
    <row r="25" spans="1:9" s="21" customFormat="1" ht="36">
      <c r="A25" s="349">
        <v>20</v>
      </c>
      <c r="B25" s="350" t="s">
        <v>150</v>
      </c>
      <c r="C25" s="565" t="s">
        <v>137</v>
      </c>
      <c r="D25" s="351">
        <v>55</v>
      </c>
      <c r="E25" s="352">
        <v>4.6500000000000004</v>
      </c>
      <c r="F25" s="351">
        <f>D25*E25</f>
        <v>255.75000000000003</v>
      </c>
      <c r="G25" s="352">
        <v>2</v>
      </c>
      <c r="H25" s="351">
        <f>D25*G25</f>
        <v>110</v>
      </c>
      <c r="I25" s="351">
        <f>H25+F25</f>
        <v>365.75</v>
      </c>
    </row>
    <row r="26" spans="1:9" s="21" customFormat="1" ht="54">
      <c r="A26" s="349">
        <v>21</v>
      </c>
      <c r="B26" s="350" t="s">
        <v>151</v>
      </c>
      <c r="C26" s="565" t="s">
        <v>144</v>
      </c>
      <c r="D26" s="351">
        <v>85</v>
      </c>
      <c r="E26" s="352">
        <v>4.7</v>
      </c>
      <c r="F26" s="351">
        <f t="shared" ref="F26:F43" si="7">D26*E26</f>
        <v>399.5</v>
      </c>
      <c r="G26" s="352">
        <v>2</v>
      </c>
      <c r="H26" s="351">
        <f t="shared" ref="H26:H43" si="8">D26*G26</f>
        <v>170</v>
      </c>
      <c r="I26" s="351">
        <f t="shared" si="2"/>
        <v>569.5</v>
      </c>
    </row>
    <row r="27" spans="1:9" s="21" customFormat="1" ht="36">
      <c r="A27" s="349">
        <v>22</v>
      </c>
      <c r="B27" s="350" t="s">
        <v>152</v>
      </c>
      <c r="C27" s="565" t="s">
        <v>43</v>
      </c>
      <c r="D27" s="351">
        <v>72</v>
      </c>
      <c r="E27" s="352">
        <v>2.7</v>
      </c>
      <c r="F27" s="351">
        <f t="shared" si="7"/>
        <v>194.4</v>
      </c>
      <c r="G27" s="352">
        <v>2</v>
      </c>
      <c r="H27" s="351">
        <f t="shared" si="8"/>
        <v>144</v>
      </c>
      <c r="I27" s="351">
        <f t="shared" si="2"/>
        <v>338.4</v>
      </c>
    </row>
    <row r="28" spans="1:9" s="21" customFormat="1" ht="21">
      <c r="A28" s="349">
        <v>23</v>
      </c>
      <c r="B28" s="350" t="s">
        <v>153</v>
      </c>
      <c r="C28" s="565" t="s">
        <v>137</v>
      </c>
      <c r="D28" s="354">
        <v>8</v>
      </c>
      <c r="E28" s="352">
        <v>12.55</v>
      </c>
      <c r="F28" s="351">
        <f t="shared" si="7"/>
        <v>100.4</v>
      </c>
      <c r="G28" s="352">
        <v>2</v>
      </c>
      <c r="H28" s="351">
        <f t="shared" si="8"/>
        <v>16</v>
      </c>
      <c r="I28" s="351">
        <f t="shared" si="2"/>
        <v>116.4</v>
      </c>
    </row>
    <row r="29" spans="1:9" s="21" customFormat="1" ht="42">
      <c r="A29" s="349">
        <v>24</v>
      </c>
      <c r="B29" s="350" t="s">
        <v>154</v>
      </c>
      <c r="C29" s="565" t="s">
        <v>155</v>
      </c>
      <c r="D29" s="351">
        <v>1</v>
      </c>
      <c r="E29" s="352">
        <v>400</v>
      </c>
      <c r="F29" s="351">
        <f t="shared" si="7"/>
        <v>400</v>
      </c>
      <c r="G29" s="352">
        <v>200</v>
      </c>
      <c r="H29" s="351">
        <f t="shared" si="8"/>
        <v>200</v>
      </c>
      <c r="I29" s="351">
        <f t="shared" si="2"/>
        <v>600</v>
      </c>
    </row>
    <row r="30" spans="1:9" s="21" customFormat="1" ht="54">
      <c r="A30" s="349">
        <v>25</v>
      </c>
      <c r="B30" s="350" t="s">
        <v>156</v>
      </c>
      <c r="C30" s="565" t="s">
        <v>157</v>
      </c>
      <c r="D30" s="351">
        <v>385</v>
      </c>
      <c r="E30" s="352">
        <v>45</v>
      </c>
      <c r="F30" s="351">
        <f>D30*E30</f>
        <v>17325</v>
      </c>
      <c r="G30" s="352">
        <v>20</v>
      </c>
      <c r="H30" s="351">
        <f>D30*G30</f>
        <v>7700</v>
      </c>
      <c r="I30" s="351">
        <f>H30+F30</f>
        <v>25025</v>
      </c>
    </row>
    <row r="31" spans="1:9" s="21" customFormat="1" ht="21">
      <c r="A31" s="349">
        <v>26</v>
      </c>
      <c r="B31" s="350" t="s">
        <v>158</v>
      </c>
      <c r="C31" s="565" t="s">
        <v>137</v>
      </c>
      <c r="D31" s="351">
        <v>24</v>
      </c>
      <c r="E31" s="352">
        <v>25</v>
      </c>
      <c r="F31" s="351">
        <f t="shared" si="7"/>
        <v>600</v>
      </c>
      <c r="G31" s="352">
        <v>15</v>
      </c>
      <c r="H31" s="351">
        <f t="shared" si="8"/>
        <v>360</v>
      </c>
      <c r="I31" s="351">
        <f t="shared" si="2"/>
        <v>960</v>
      </c>
    </row>
    <row r="32" spans="1:9" s="21" customFormat="1" ht="54">
      <c r="A32" s="349">
        <v>27</v>
      </c>
      <c r="B32" s="350" t="s">
        <v>159</v>
      </c>
      <c r="C32" s="565" t="s">
        <v>137</v>
      </c>
      <c r="D32" s="351">
        <v>6</v>
      </c>
      <c r="E32" s="352">
        <v>95</v>
      </c>
      <c r="F32" s="351">
        <f t="shared" si="7"/>
        <v>570</v>
      </c>
      <c r="G32" s="352">
        <v>10</v>
      </c>
      <c r="H32" s="351">
        <f t="shared" si="8"/>
        <v>60</v>
      </c>
      <c r="I32" s="351">
        <f t="shared" si="2"/>
        <v>630</v>
      </c>
    </row>
    <row r="33" spans="1:9" s="21" customFormat="1" ht="72">
      <c r="A33" s="349">
        <v>28</v>
      </c>
      <c r="B33" s="350" t="s">
        <v>160</v>
      </c>
      <c r="C33" s="565" t="s">
        <v>144</v>
      </c>
      <c r="D33" s="351">
        <v>47</v>
      </c>
      <c r="E33" s="352">
        <v>8.9</v>
      </c>
      <c r="F33" s="351">
        <f t="shared" si="7"/>
        <v>418.3</v>
      </c>
      <c r="G33" s="352">
        <v>10</v>
      </c>
      <c r="H33" s="351">
        <f t="shared" si="8"/>
        <v>470</v>
      </c>
      <c r="I33" s="351">
        <f t="shared" si="2"/>
        <v>888.3</v>
      </c>
    </row>
    <row r="34" spans="1:9" s="21" customFormat="1" ht="54">
      <c r="A34" s="349">
        <v>29</v>
      </c>
      <c r="B34" s="350" t="s">
        <v>161</v>
      </c>
      <c r="C34" s="565" t="s">
        <v>43</v>
      </c>
      <c r="D34" s="351">
        <v>25</v>
      </c>
      <c r="E34" s="352">
        <v>8.8000000000000007</v>
      </c>
      <c r="F34" s="351">
        <f t="shared" si="7"/>
        <v>220.00000000000003</v>
      </c>
      <c r="G34" s="352">
        <v>10</v>
      </c>
      <c r="H34" s="351">
        <f t="shared" si="8"/>
        <v>250</v>
      </c>
      <c r="I34" s="351">
        <f t="shared" si="2"/>
        <v>470</v>
      </c>
    </row>
    <row r="35" spans="1:9" s="21" customFormat="1" ht="72">
      <c r="A35" s="349">
        <v>30</v>
      </c>
      <c r="B35" s="350" t="s">
        <v>162</v>
      </c>
      <c r="C35" s="565" t="s">
        <v>155</v>
      </c>
      <c r="D35" s="351">
        <v>1</v>
      </c>
      <c r="E35" s="352">
        <v>700</v>
      </c>
      <c r="F35" s="351">
        <f>D35*E35</f>
        <v>700</v>
      </c>
      <c r="G35" s="352">
        <v>100</v>
      </c>
      <c r="H35" s="351">
        <f t="shared" si="8"/>
        <v>100</v>
      </c>
      <c r="I35" s="351">
        <f t="shared" si="2"/>
        <v>800</v>
      </c>
    </row>
    <row r="36" spans="1:9" s="21" customFormat="1" ht="36">
      <c r="A36" s="349">
        <v>31</v>
      </c>
      <c r="B36" s="350" t="s">
        <v>163</v>
      </c>
      <c r="C36" s="565" t="s">
        <v>164</v>
      </c>
      <c r="D36" s="351">
        <v>385</v>
      </c>
      <c r="E36" s="352">
        <v>14</v>
      </c>
      <c r="F36" s="351">
        <f>D36*E36</f>
        <v>5390</v>
      </c>
      <c r="G36" s="352">
        <v>6</v>
      </c>
      <c r="H36" s="351">
        <f t="shared" si="8"/>
        <v>2310</v>
      </c>
      <c r="I36" s="351">
        <f t="shared" si="2"/>
        <v>7700</v>
      </c>
    </row>
    <row r="37" spans="1:9" s="21" customFormat="1" ht="36">
      <c r="A37" s="349">
        <v>32</v>
      </c>
      <c r="B37" s="350" t="s">
        <v>165</v>
      </c>
      <c r="C37" s="565" t="s">
        <v>137</v>
      </c>
      <c r="D37" s="351">
        <v>18</v>
      </c>
      <c r="E37" s="352">
        <v>75</v>
      </c>
      <c r="F37" s="351">
        <f t="shared" si="7"/>
        <v>1350</v>
      </c>
      <c r="G37" s="352">
        <v>15</v>
      </c>
      <c r="H37" s="351">
        <f t="shared" si="8"/>
        <v>270</v>
      </c>
      <c r="I37" s="351">
        <f t="shared" si="2"/>
        <v>1620</v>
      </c>
    </row>
    <row r="38" spans="1:9" s="21" customFormat="1" ht="36">
      <c r="A38" s="349">
        <v>33</v>
      </c>
      <c r="B38" s="350" t="s">
        <v>166</v>
      </c>
      <c r="C38" s="565" t="s">
        <v>137</v>
      </c>
      <c r="D38" s="351">
        <v>14</v>
      </c>
      <c r="E38" s="352">
        <v>55</v>
      </c>
      <c r="F38" s="351">
        <f t="shared" si="7"/>
        <v>770</v>
      </c>
      <c r="G38" s="352">
        <v>15</v>
      </c>
      <c r="H38" s="351">
        <f t="shared" si="8"/>
        <v>210</v>
      </c>
      <c r="I38" s="351">
        <f t="shared" si="2"/>
        <v>980</v>
      </c>
    </row>
    <row r="39" spans="1:9" s="21" customFormat="1" ht="54">
      <c r="A39" s="349">
        <v>34</v>
      </c>
      <c r="B39" s="350" t="s">
        <v>167</v>
      </c>
      <c r="C39" s="565" t="s">
        <v>43</v>
      </c>
      <c r="D39" s="351">
        <v>3</v>
      </c>
      <c r="E39" s="352">
        <v>75</v>
      </c>
      <c r="F39" s="351">
        <f t="shared" si="7"/>
        <v>225</v>
      </c>
      <c r="G39" s="352">
        <v>15</v>
      </c>
      <c r="H39" s="351">
        <f t="shared" si="8"/>
        <v>45</v>
      </c>
      <c r="I39" s="351">
        <f t="shared" si="2"/>
        <v>270</v>
      </c>
    </row>
    <row r="40" spans="1:9" s="21" customFormat="1" ht="54">
      <c r="A40" s="349">
        <v>35</v>
      </c>
      <c r="B40" s="350" t="s">
        <v>168</v>
      </c>
      <c r="C40" s="565" t="s">
        <v>137</v>
      </c>
      <c r="D40" s="351">
        <v>3</v>
      </c>
      <c r="E40" s="352">
        <v>75</v>
      </c>
      <c r="F40" s="351">
        <f t="shared" si="7"/>
        <v>225</v>
      </c>
      <c r="G40" s="352">
        <v>15</v>
      </c>
      <c r="H40" s="351">
        <f t="shared" si="8"/>
        <v>45</v>
      </c>
      <c r="I40" s="351">
        <f t="shared" si="2"/>
        <v>270</v>
      </c>
    </row>
    <row r="41" spans="1:9" s="21" customFormat="1" ht="42">
      <c r="A41" s="349">
        <v>36</v>
      </c>
      <c r="B41" s="350" t="s">
        <v>169</v>
      </c>
      <c r="C41" s="565" t="s">
        <v>155</v>
      </c>
      <c r="D41" s="351">
        <v>1</v>
      </c>
      <c r="E41" s="352">
        <v>70</v>
      </c>
      <c r="F41" s="351">
        <f t="shared" si="7"/>
        <v>70</v>
      </c>
      <c r="G41" s="352">
        <v>30</v>
      </c>
      <c r="H41" s="351">
        <f t="shared" si="8"/>
        <v>30</v>
      </c>
      <c r="I41" s="351">
        <f t="shared" si="2"/>
        <v>100</v>
      </c>
    </row>
    <row r="42" spans="1:9" s="21" customFormat="1" ht="21">
      <c r="A42" s="349">
        <v>37</v>
      </c>
      <c r="B42" s="350" t="s">
        <v>170</v>
      </c>
      <c r="C42" s="565" t="s">
        <v>137</v>
      </c>
      <c r="D42" s="351">
        <v>15</v>
      </c>
      <c r="E42" s="352">
        <v>6</v>
      </c>
      <c r="F42" s="351">
        <f t="shared" si="7"/>
        <v>90</v>
      </c>
      <c r="G42" s="352">
        <v>2</v>
      </c>
      <c r="H42" s="351">
        <f t="shared" si="8"/>
        <v>30</v>
      </c>
      <c r="I42" s="351">
        <f t="shared" si="2"/>
        <v>120</v>
      </c>
    </row>
    <row r="43" spans="1:9" s="21" customFormat="1" ht="21">
      <c r="A43" s="349">
        <v>38</v>
      </c>
      <c r="B43" s="350" t="s">
        <v>171</v>
      </c>
      <c r="C43" s="565" t="s">
        <v>137</v>
      </c>
      <c r="D43" s="351">
        <v>2</v>
      </c>
      <c r="E43" s="352">
        <v>0</v>
      </c>
      <c r="F43" s="351">
        <f t="shared" si="7"/>
        <v>0</v>
      </c>
      <c r="G43" s="352">
        <v>1500</v>
      </c>
      <c r="H43" s="351">
        <f t="shared" si="8"/>
        <v>3000</v>
      </c>
      <c r="I43" s="351">
        <f t="shared" si="2"/>
        <v>3000</v>
      </c>
    </row>
    <row r="44" spans="1:9" s="21" customFormat="1" ht="21">
      <c r="A44" s="349"/>
      <c r="B44" s="357" t="s">
        <v>2</v>
      </c>
      <c r="C44" s="351"/>
      <c r="D44" s="358"/>
      <c r="E44" s="351"/>
      <c r="F44" s="351">
        <f>SUM(F6:F43)</f>
        <v>85132.150000000009</v>
      </c>
      <c r="G44" s="352"/>
      <c r="H44" s="351">
        <f>SUM(H6:H43)</f>
        <v>24479</v>
      </c>
      <c r="I44" s="351">
        <f>H44+F44</f>
        <v>109611.15000000001</v>
      </c>
    </row>
    <row r="45" spans="1:9" s="21" customFormat="1" ht="42">
      <c r="A45" s="349"/>
      <c r="B45" s="357" t="s">
        <v>457</v>
      </c>
      <c r="C45" s="351"/>
      <c r="D45" s="606">
        <v>0.03</v>
      </c>
      <c r="E45" s="351"/>
      <c r="F45" s="351"/>
      <c r="G45" s="352"/>
      <c r="H45" s="351"/>
      <c r="I45" s="351">
        <f>H44*D45</f>
        <v>734.37</v>
      </c>
    </row>
    <row r="46" spans="1:9" s="21" customFormat="1" ht="21">
      <c r="A46" s="349"/>
      <c r="B46" s="357" t="s">
        <v>64</v>
      </c>
      <c r="C46" s="351"/>
      <c r="D46" s="358"/>
      <c r="E46" s="351"/>
      <c r="F46" s="351"/>
      <c r="G46" s="352"/>
      <c r="H46" s="351"/>
      <c r="I46" s="351">
        <f>I45+I44</f>
        <v>110345.52</v>
      </c>
    </row>
    <row r="47" spans="1:9" s="21" customFormat="1" ht="42">
      <c r="A47" s="349"/>
      <c r="B47" s="355" t="s">
        <v>458</v>
      </c>
      <c r="C47" s="359"/>
      <c r="D47" s="607">
        <v>0.68</v>
      </c>
      <c r="E47" s="608"/>
      <c r="F47" s="608"/>
      <c r="G47" s="608"/>
      <c r="H47" s="608"/>
      <c r="I47" s="609">
        <f>H44*D47</f>
        <v>16645.72</v>
      </c>
    </row>
    <row r="48" spans="1:9" s="21" customFormat="1" ht="21">
      <c r="A48" s="349"/>
      <c r="B48" s="357" t="s">
        <v>2</v>
      </c>
      <c r="C48" s="360"/>
      <c r="D48" s="610"/>
      <c r="E48" s="608"/>
      <c r="F48" s="608"/>
      <c r="G48" s="608"/>
      <c r="H48" s="608"/>
      <c r="I48" s="611">
        <f>I47+I46</f>
        <v>126991.24</v>
      </c>
    </row>
    <row r="49" spans="1:9" s="21" customFormat="1" ht="21">
      <c r="A49" s="349"/>
      <c r="B49" s="355" t="s">
        <v>172</v>
      </c>
      <c r="C49" s="359"/>
      <c r="D49" s="607">
        <v>0.08</v>
      </c>
      <c r="E49" s="608"/>
      <c r="F49" s="608"/>
      <c r="G49" s="608"/>
      <c r="H49" s="608"/>
      <c r="I49" s="609">
        <f>I48*D49</f>
        <v>10159.299200000001</v>
      </c>
    </row>
    <row r="50" spans="1:9" s="21" customFormat="1" ht="21">
      <c r="A50" s="349"/>
      <c r="B50" s="357" t="s">
        <v>2</v>
      </c>
      <c r="C50" s="361"/>
      <c r="D50" s="612"/>
      <c r="E50" s="608"/>
      <c r="F50" s="608"/>
      <c r="G50" s="608"/>
      <c r="H50" s="608"/>
      <c r="I50" s="613">
        <f>I49+I48</f>
        <v>137150.5392</v>
      </c>
    </row>
    <row r="51" spans="1:9" s="21" customFormat="1"/>
    <row r="52" spans="1:9" s="21" customFormat="1">
      <c r="A52" s="18"/>
      <c r="B52" s="18"/>
      <c r="C52" s="18"/>
      <c r="D52" s="18"/>
      <c r="E52" s="19"/>
      <c r="F52" s="20"/>
      <c r="G52" s="19"/>
      <c r="H52" s="19"/>
      <c r="I52" s="19"/>
    </row>
    <row r="53" spans="1:9" s="21" customFormat="1">
      <c r="B53" s="22"/>
      <c r="C53" s="22"/>
      <c r="D53" s="22"/>
      <c r="E53" s="22"/>
      <c r="F53" s="22"/>
      <c r="G53" s="22"/>
      <c r="H53" s="22"/>
      <c r="I53" s="22"/>
    </row>
    <row r="54" spans="1:9" s="21" customFormat="1">
      <c r="B54" s="23"/>
      <c r="C54" s="23"/>
    </row>
    <row r="55" spans="1:9">
      <c r="B55" s="25"/>
      <c r="C55" s="25"/>
    </row>
    <row r="56" spans="1:9">
      <c r="B56" s="25"/>
      <c r="C56" s="25"/>
    </row>
  </sheetData>
  <mergeCells count="7">
    <mergeCell ref="A2:I2"/>
    <mergeCell ref="A4:A5"/>
    <mergeCell ref="B4:B5"/>
    <mergeCell ref="C4:C5"/>
    <mergeCell ref="D4:D5"/>
    <mergeCell ref="E4:F4"/>
    <mergeCell ref="G4:H4"/>
  </mergeCells>
  <pageMargins left="0.7" right="0.7" top="0.75" bottom="0.75" header="0.3" footer="0.3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2"/>
  <sheetViews>
    <sheetView view="pageBreakPreview" zoomScale="60" zoomScaleNormal="100" workbookViewId="0">
      <selection activeCell="I45" sqref="I45"/>
    </sheetView>
  </sheetViews>
  <sheetFormatPr defaultColWidth="9.140625" defaultRowHeight="15"/>
  <cols>
    <col min="1" max="1" width="3.42578125" style="15" customWidth="1"/>
    <col min="2" max="2" width="69.7109375" style="15" customWidth="1"/>
    <col min="3" max="3" width="8.5703125" style="15" customWidth="1"/>
    <col min="4" max="4" width="9.28515625" style="15" customWidth="1"/>
    <col min="5" max="5" width="9" style="15" customWidth="1"/>
    <col min="6" max="6" width="12.42578125" style="15" customWidth="1"/>
    <col min="7" max="16384" width="9.140625" style="15"/>
  </cols>
  <sheetData>
    <row r="1" spans="1:6" ht="18">
      <c r="A1" s="915" t="s">
        <v>173</v>
      </c>
      <c r="B1" s="915"/>
      <c r="C1" s="915"/>
      <c r="D1" s="915"/>
      <c r="E1" s="915"/>
      <c r="F1" s="915"/>
    </row>
    <row r="3" spans="1:6" ht="31.5">
      <c r="A3" s="916" t="s">
        <v>131</v>
      </c>
      <c r="B3" s="26" t="s">
        <v>3</v>
      </c>
      <c r="C3" s="27" t="s">
        <v>174</v>
      </c>
      <c r="D3" s="28" t="s">
        <v>175</v>
      </c>
      <c r="E3" s="28" t="s">
        <v>135</v>
      </c>
      <c r="F3" s="28" t="s">
        <v>2</v>
      </c>
    </row>
    <row r="4" spans="1:6" ht="15.75">
      <c r="A4" s="916"/>
      <c r="B4" s="28">
        <v>1</v>
      </c>
      <c r="C4" s="28">
        <v>3</v>
      </c>
      <c r="D4" s="202">
        <v>4</v>
      </c>
      <c r="E4" s="28">
        <v>5</v>
      </c>
      <c r="F4" s="28">
        <v>6</v>
      </c>
    </row>
    <row r="5" spans="1:6" ht="18">
      <c r="A5" s="29">
        <v>1</v>
      </c>
      <c r="B5" s="203" t="s">
        <v>176</v>
      </c>
      <c r="C5" s="28" t="s">
        <v>43</v>
      </c>
      <c r="D5" s="204">
        <v>8</v>
      </c>
      <c r="E5" s="205">
        <v>580</v>
      </c>
      <c r="F5" s="28">
        <f>D5*E5</f>
        <v>4640</v>
      </c>
    </row>
    <row r="6" spans="1:6" ht="18">
      <c r="A6" s="29">
        <v>2</v>
      </c>
      <c r="B6" s="203" t="s">
        <v>177</v>
      </c>
      <c r="C6" s="28" t="s">
        <v>43</v>
      </c>
      <c r="D6" s="204">
        <v>1</v>
      </c>
      <c r="E6" s="205">
        <v>580</v>
      </c>
      <c r="F6" s="28">
        <f t="shared" ref="F6:F19" si="0">D6*E6</f>
        <v>580</v>
      </c>
    </row>
    <row r="7" spans="1:6" ht="18">
      <c r="A7" s="29">
        <v>3</v>
      </c>
      <c r="B7" s="203" t="s">
        <v>178</v>
      </c>
      <c r="C7" s="28" t="s">
        <v>43</v>
      </c>
      <c r="D7" s="204">
        <v>1</v>
      </c>
      <c r="E7" s="205">
        <v>750</v>
      </c>
      <c r="F7" s="28">
        <f t="shared" si="0"/>
        <v>750</v>
      </c>
    </row>
    <row r="8" spans="1:6" ht="18">
      <c r="A8" s="29">
        <v>4</v>
      </c>
      <c r="B8" s="203" t="s">
        <v>179</v>
      </c>
      <c r="C8" s="28"/>
      <c r="D8" s="204">
        <v>4</v>
      </c>
      <c r="E8" s="205">
        <v>580</v>
      </c>
      <c r="F8" s="28">
        <f t="shared" si="0"/>
        <v>2320</v>
      </c>
    </row>
    <row r="9" spans="1:6" ht="18">
      <c r="A9" s="29">
        <v>5</v>
      </c>
      <c r="B9" s="203" t="s">
        <v>180</v>
      </c>
      <c r="C9" s="28" t="s">
        <v>43</v>
      </c>
      <c r="D9" s="204">
        <v>1</v>
      </c>
      <c r="E9" s="205">
        <v>690</v>
      </c>
      <c r="F9" s="28">
        <f t="shared" si="0"/>
        <v>690</v>
      </c>
    </row>
    <row r="10" spans="1:6" ht="18">
      <c r="A10" s="29">
        <v>6</v>
      </c>
      <c r="B10" s="203" t="s">
        <v>181</v>
      </c>
      <c r="C10" s="28" t="s">
        <v>43</v>
      </c>
      <c r="D10" s="204">
        <v>7</v>
      </c>
      <c r="E10" s="205">
        <v>300</v>
      </c>
      <c r="F10" s="28">
        <f t="shared" si="0"/>
        <v>2100</v>
      </c>
    </row>
    <row r="11" spans="1:6" ht="18">
      <c r="A11" s="29">
        <v>7</v>
      </c>
      <c r="B11" s="203" t="s">
        <v>182</v>
      </c>
      <c r="C11" s="28" t="s">
        <v>43</v>
      </c>
      <c r="D11" s="204">
        <v>1</v>
      </c>
      <c r="E11" s="205">
        <v>250</v>
      </c>
      <c r="F11" s="28">
        <f t="shared" si="0"/>
        <v>250</v>
      </c>
    </row>
    <row r="12" spans="1:6" ht="18">
      <c r="A12" s="29">
        <v>8</v>
      </c>
      <c r="B12" s="203" t="s">
        <v>183</v>
      </c>
      <c r="C12" s="28" t="s">
        <v>137</v>
      </c>
      <c r="D12" s="204">
        <v>1</v>
      </c>
      <c r="E12" s="205">
        <v>400</v>
      </c>
      <c r="F12" s="28">
        <f t="shared" si="0"/>
        <v>400</v>
      </c>
    </row>
    <row r="13" spans="1:6" ht="15.75" customHeight="1">
      <c r="A13" s="29">
        <v>9</v>
      </c>
      <c r="B13" s="203" t="s">
        <v>184</v>
      </c>
      <c r="C13" s="28" t="s">
        <v>43</v>
      </c>
      <c r="D13" s="204">
        <v>4</v>
      </c>
      <c r="E13" s="205">
        <v>190</v>
      </c>
      <c r="F13" s="28">
        <f t="shared" si="0"/>
        <v>760</v>
      </c>
    </row>
    <row r="14" spans="1:6" ht="15.75" customHeight="1">
      <c r="A14" s="29">
        <v>10</v>
      </c>
      <c r="B14" s="203" t="s">
        <v>208</v>
      </c>
      <c r="C14" s="28" t="s">
        <v>43</v>
      </c>
      <c r="D14" s="204">
        <v>18</v>
      </c>
      <c r="E14" s="205">
        <v>180</v>
      </c>
      <c r="F14" s="28">
        <f t="shared" si="0"/>
        <v>3240</v>
      </c>
    </row>
    <row r="15" spans="1:6" ht="15.75" customHeight="1">
      <c r="A15" s="29">
        <v>11</v>
      </c>
      <c r="B15" s="203" t="s">
        <v>209</v>
      </c>
      <c r="C15" s="28" t="s">
        <v>43</v>
      </c>
      <c r="D15" s="204">
        <v>6</v>
      </c>
      <c r="E15" s="205">
        <v>210</v>
      </c>
      <c r="F15" s="28">
        <f t="shared" si="0"/>
        <v>1260</v>
      </c>
    </row>
    <row r="16" spans="1:6" ht="37.5" customHeight="1">
      <c r="A16" s="29">
        <v>12</v>
      </c>
      <c r="B16" s="203" t="s">
        <v>210</v>
      </c>
      <c r="C16" s="28" t="s">
        <v>43</v>
      </c>
      <c r="D16" s="204">
        <v>15</v>
      </c>
      <c r="E16" s="205">
        <v>210</v>
      </c>
      <c r="F16" s="28">
        <f t="shared" si="0"/>
        <v>3150</v>
      </c>
    </row>
    <row r="17" spans="1:6" ht="30" customHeight="1">
      <c r="A17" s="29">
        <v>13</v>
      </c>
      <c r="B17" s="203" t="s">
        <v>211</v>
      </c>
      <c r="C17" s="28" t="s">
        <v>43</v>
      </c>
      <c r="D17" s="204">
        <v>12</v>
      </c>
      <c r="E17" s="205">
        <v>190</v>
      </c>
      <c r="F17" s="28">
        <f t="shared" si="0"/>
        <v>2280</v>
      </c>
    </row>
    <row r="18" spans="1:6" ht="29.25" customHeight="1">
      <c r="A18" s="29">
        <v>14</v>
      </c>
      <c r="B18" s="203" t="s">
        <v>212</v>
      </c>
      <c r="C18" s="28" t="s">
        <v>43</v>
      </c>
      <c r="D18" s="204">
        <v>5</v>
      </c>
      <c r="E18" s="205">
        <v>180</v>
      </c>
      <c r="F18" s="28">
        <f t="shared" si="0"/>
        <v>900</v>
      </c>
    </row>
    <row r="19" spans="1:6" ht="15.75" customHeight="1">
      <c r="A19" s="29">
        <v>15</v>
      </c>
      <c r="B19" s="203" t="s">
        <v>213</v>
      </c>
      <c r="C19" s="28"/>
      <c r="D19" s="204">
        <v>3</v>
      </c>
      <c r="E19" s="205">
        <v>250</v>
      </c>
      <c r="F19" s="28">
        <f t="shared" si="0"/>
        <v>750</v>
      </c>
    </row>
    <row r="20" spans="1:6" ht="15.75">
      <c r="A20" s="29"/>
      <c r="B20" s="199" t="s">
        <v>200</v>
      </c>
      <c r="C20" s="28"/>
      <c r="D20" s="28"/>
      <c r="E20" s="28"/>
      <c r="F20" s="28"/>
    </row>
    <row r="21" spans="1:6" ht="30">
      <c r="A21" s="29"/>
      <c r="B21" s="206" t="s">
        <v>189</v>
      </c>
      <c r="C21" s="28" t="s">
        <v>137</v>
      </c>
      <c r="D21" s="207">
        <v>1</v>
      </c>
      <c r="E21" s="364">
        <v>6100</v>
      </c>
      <c r="F21" s="207">
        <f>E21*D21</f>
        <v>6100</v>
      </c>
    </row>
    <row r="22" spans="1:6" ht="15.75">
      <c r="A22" s="29"/>
      <c r="B22" s="197" t="s">
        <v>190</v>
      </c>
      <c r="C22" s="28" t="s">
        <v>137</v>
      </c>
      <c r="D22" s="197">
        <v>2</v>
      </c>
      <c r="E22" s="197">
        <v>1500</v>
      </c>
      <c r="F22" s="207">
        <f>E22*D22</f>
        <v>3000</v>
      </c>
    </row>
    <row r="23" spans="1:6" ht="15.75">
      <c r="A23" s="29"/>
      <c r="B23" s="197" t="s">
        <v>191</v>
      </c>
      <c r="C23" s="28" t="s">
        <v>137</v>
      </c>
      <c r="D23" s="197">
        <v>1</v>
      </c>
      <c r="E23" s="197">
        <v>2900</v>
      </c>
      <c r="F23" s="207">
        <f>E23*D23</f>
        <v>2900</v>
      </c>
    </row>
    <row r="24" spans="1:6" ht="15.75">
      <c r="A24" s="29"/>
      <c r="B24" s="197" t="s">
        <v>192</v>
      </c>
      <c r="C24" s="28" t="s">
        <v>137</v>
      </c>
      <c r="D24" s="197">
        <v>2</v>
      </c>
      <c r="E24" s="197">
        <v>960</v>
      </c>
      <c r="F24" s="207">
        <f>E24*D24</f>
        <v>1920</v>
      </c>
    </row>
    <row r="25" spans="1:6" ht="15.75">
      <c r="A25" s="29"/>
      <c r="B25" s="197" t="s">
        <v>193</v>
      </c>
      <c r="C25" s="28" t="s">
        <v>137</v>
      </c>
      <c r="D25" s="197">
        <v>1</v>
      </c>
      <c r="E25" s="197">
        <v>1535</v>
      </c>
      <c r="F25" s="207">
        <f t="shared" ref="F25:F31" si="1">E25*D25</f>
        <v>1535</v>
      </c>
    </row>
    <row r="26" spans="1:6" ht="15.75">
      <c r="A26" s="29"/>
      <c r="B26" s="197" t="s">
        <v>194</v>
      </c>
      <c r="C26" s="28" t="s">
        <v>137</v>
      </c>
      <c r="D26" s="197">
        <v>1</v>
      </c>
      <c r="E26" s="197">
        <v>3040</v>
      </c>
      <c r="F26" s="207">
        <f t="shared" si="1"/>
        <v>3040</v>
      </c>
    </row>
    <row r="27" spans="1:6" ht="15.75">
      <c r="A27" s="29"/>
      <c r="B27" s="197" t="s">
        <v>195</v>
      </c>
      <c r="C27" s="28" t="s">
        <v>137</v>
      </c>
      <c r="D27" s="197">
        <v>1</v>
      </c>
      <c r="E27" s="197">
        <v>4320</v>
      </c>
      <c r="F27" s="207">
        <f t="shared" si="1"/>
        <v>4320</v>
      </c>
    </row>
    <row r="28" spans="1:6" ht="15.75">
      <c r="A28" s="29"/>
      <c r="B28" s="197" t="s">
        <v>196</v>
      </c>
      <c r="C28" s="28" t="s">
        <v>137</v>
      </c>
      <c r="D28" s="197">
        <v>1</v>
      </c>
      <c r="E28" s="197">
        <v>1120</v>
      </c>
      <c r="F28" s="207">
        <f>E28*D28</f>
        <v>1120</v>
      </c>
    </row>
    <row r="29" spans="1:6" ht="15.75">
      <c r="A29" s="29"/>
      <c r="B29" s="197" t="s">
        <v>197</v>
      </c>
      <c r="C29" s="28" t="s">
        <v>137</v>
      </c>
      <c r="D29" s="197">
        <v>2</v>
      </c>
      <c r="E29" s="197">
        <v>2000</v>
      </c>
      <c r="F29" s="207">
        <f t="shared" si="1"/>
        <v>4000</v>
      </c>
    </row>
    <row r="30" spans="1:6" ht="15.75">
      <c r="A30" s="29"/>
      <c r="B30" s="197" t="s">
        <v>198</v>
      </c>
      <c r="C30" s="28" t="s">
        <v>137</v>
      </c>
      <c r="D30" s="197">
        <v>2</v>
      </c>
      <c r="E30" s="197">
        <v>4220</v>
      </c>
      <c r="F30" s="207">
        <f t="shared" si="1"/>
        <v>8440</v>
      </c>
    </row>
    <row r="31" spans="1:6" ht="15.75">
      <c r="A31" s="29"/>
      <c r="B31" s="197" t="s">
        <v>199</v>
      </c>
      <c r="C31" s="28" t="s">
        <v>137</v>
      </c>
      <c r="D31" s="197">
        <v>1</v>
      </c>
      <c r="E31" s="197">
        <v>4000</v>
      </c>
      <c r="F31" s="207">
        <f t="shared" si="1"/>
        <v>4000</v>
      </c>
    </row>
    <row r="32" spans="1:6" ht="15.75">
      <c r="A32" s="29"/>
      <c r="B32" s="16" t="s">
        <v>201</v>
      </c>
      <c r="C32" s="28"/>
      <c r="D32" s="28"/>
      <c r="E32" s="28"/>
      <c r="F32" s="28"/>
    </row>
    <row r="33" spans="1:6" ht="15.75">
      <c r="A33" s="29"/>
      <c r="B33" s="197" t="s">
        <v>202</v>
      </c>
      <c r="C33" s="28" t="s">
        <v>137</v>
      </c>
      <c r="D33" s="197">
        <v>10</v>
      </c>
      <c r="E33" s="17">
        <v>430</v>
      </c>
      <c r="F33" s="197">
        <f>E33*D33</f>
        <v>4300</v>
      </c>
    </row>
    <row r="34" spans="1:6" ht="15.75">
      <c r="A34" s="29"/>
      <c r="B34" s="197" t="s">
        <v>203</v>
      </c>
      <c r="C34" s="28" t="s">
        <v>137</v>
      </c>
      <c r="D34" s="197">
        <v>6</v>
      </c>
      <c r="E34" s="17">
        <v>320</v>
      </c>
      <c r="F34" s="197">
        <f t="shared" ref="F34:F38" si="2">E34*D34</f>
        <v>1920</v>
      </c>
    </row>
    <row r="35" spans="1:6" ht="15.75">
      <c r="A35" s="29"/>
      <c r="B35" s="197" t="s">
        <v>204</v>
      </c>
      <c r="C35" s="28" t="s">
        <v>137</v>
      </c>
      <c r="D35" s="197">
        <v>7</v>
      </c>
      <c r="E35" s="17">
        <v>250</v>
      </c>
      <c r="F35" s="197">
        <f t="shared" si="2"/>
        <v>1750</v>
      </c>
    </row>
    <row r="36" spans="1:6" ht="15.75">
      <c r="A36" s="29"/>
      <c r="B36" s="197" t="s">
        <v>205</v>
      </c>
      <c r="C36" s="28" t="s">
        <v>137</v>
      </c>
      <c r="D36" s="197">
        <v>30</v>
      </c>
      <c r="E36" s="17">
        <v>80</v>
      </c>
      <c r="F36" s="197">
        <f t="shared" si="2"/>
        <v>2400</v>
      </c>
    </row>
    <row r="37" spans="1:6" ht="15.75">
      <c r="A37" s="29"/>
      <c r="B37" s="197" t="s">
        <v>206</v>
      </c>
      <c r="C37" s="28" t="s">
        <v>137</v>
      </c>
      <c r="D37" s="197">
        <v>1</v>
      </c>
      <c r="E37" s="17">
        <v>250</v>
      </c>
      <c r="F37" s="197">
        <f t="shared" si="2"/>
        <v>250</v>
      </c>
    </row>
    <row r="38" spans="1:6" ht="15.75">
      <c r="A38" s="29"/>
      <c r="B38" s="197" t="s">
        <v>207</v>
      </c>
      <c r="C38" s="28" t="s">
        <v>137</v>
      </c>
      <c r="D38" s="197">
        <v>10</v>
      </c>
      <c r="E38" s="17">
        <v>120</v>
      </c>
      <c r="F38" s="197">
        <f t="shared" si="2"/>
        <v>1200</v>
      </c>
    </row>
    <row r="39" spans="1:6" ht="15.75">
      <c r="A39" s="29"/>
      <c r="B39" s="16" t="s">
        <v>129</v>
      </c>
      <c r="C39" s="28"/>
      <c r="D39" s="197"/>
      <c r="E39" s="28"/>
      <c r="F39" s="198">
        <f>SUM(F5:F38)</f>
        <v>76265</v>
      </c>
    </row>
    <row r="40" spans="1:6" ht="18">
      <c r="A40" s="29">
        <v>13</v>
      </c>
      <c r="B40" s="208" t="s">
        <v>185</v>
      </c>
      <c r="C40" s="200"/>
      <c r="D40" s="201">
        <v>0.15</v>
      </c>
      <c r="E40" s="200"/>
      <c r="F40" s="200">
        <f>F39*D40</f>
        <v>11439.75</v>
      </c>
    </row>
    <row r="41" spans="1:6" ht="18">
      <c r="A41" s="29"/>
      <c r="B41" s="208"/>
      <c r="C41" s="200"/>
      <c r="D41" s="201"/>
      <c r="E41" s="200"/>
      <c r="F41" s="200">
        <f>F40+F39</f>
        <v>87704.75</v>
      </c>
    </row>
    <row r="42" spans="1:6" ht="18">
      <c r="A42" s="29">
        <v>14</v>
      </c>
      <c r="B42" s="208" t="s">
        <v>186</v>
      </c>
      <c r="C42" s="200"/>
      <c r="D42" s="201">
        <v>0.3</v>
      </c>
      <c r="E42" s="200"/>
      <c r="F42" s="200">
        <f>F41*D42</f>
        <v>26311.424999999999</v>
      </c>
    </row>
    <row r="43" spans="1:6" ht="18">
      <c r="A43" s="29">
        <v>15</v>
      </c>
      <c r="B43" s="208" t="s">
        <v>64</v>
      </c>
      <c r="C43" s="200"/>
      <c r="D43" s="200"/>
      <c r="E43" s="200"/>
      <c r="F43" s="200">
        <f>F42+F41</f>
        <v>114016.175</v>
      </c>
    </row>
    <row r="44" spans="1:6" ht="18">
      <c r="A44" s="29">
        <v>16</v>
      </c>
      <c r="B44" s="208" t="s">
        <v>127</v>
      </c>
      <c r="C44" s="200"/>
      <c r="D44" s="201">
        <v>7.0000000000000007E-2</v>
      </c>
      <c r="E44" s="200"/>
      <c r="F44" s="200">
        <f>F43*D44</f>
        <v>7981.1322500000006</v>
      </c>
    </row>
    <row r="45" spans="1:6" ht="18">
      <c r="A45" s="29">
        <v>17</v>
      </c>
      <c r="B45" s="208" t="s">
        <v>64</v>
      </c>
      <c r="C45" s="200"/>
      <c r="D45" s="200"/>
      <c r="E45" s="200"/>
      <c r="F45" s="200">
        <f>F44+F43</f>
        <v>121997.30725</v>
      </c>
    </row>
    <row r="46" spans="1:6" ht="18">
      <c r="A46" s="29">
        <v>18</v>
      </c>
      <c r="B46" s="208" t="s">
        <v>128</v>
      </c>
      <c r="C46" s="200"/>
      <c r="D46" s="201">
        <v>0.08</v>
      </c>
      <c r="E46" s="200"/>
      <c r="F46" s="200">
        <f>F45*D46</f>
        <v>9759.7845799999996</v>
      </c>
    </row>
    <row r="47" spans="1:6" ht="18">
      <c r="A47" s="29">
        <v>19</v>
      </c>
      <c r="B47" s="208" t="s">
        <v>64</v>
      </c>
      <c r="C47" s="200"/>
      <c r="D47" s="200"/>
      <c r="E47" s="200"/>
      <c r="F47" s="365">
        <f>F46+F45</f>
        <v>131757.09182999999</v>
      </c>
    </row>
    <row r="48" spans="1:6">
      <c r="A48" s="197"/>
      <c r="B48" s="197"/>
      <c r="C48" s="197"/>
      <c r="D48" s="197"/>
      <c r="E48" s="197"/>
      <c r="F48" s="197"/>
    </row>
    <row r="52" spans="6:8">
      <c r="F52" s="362"/>
      <c r="G52" s="362"/>
      <c r="H52" s="363"/>
    </row>
  </sheetData>
  <mergeCells count="2">
    <mergeCell ref="A1:F1"/>
    <mergeCell ref="A3:A4"/>
  </mergeCell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46" workbookViewId="0">
      <selection activeCell="A46" sqref="A1:XFD1048576"/>
    </sheetView>
  </sheetViews>
  <sheetFormatPr defaultRowHeight="15"/>
  <cols>
    <col min="1" max="1" width="6.140625" customWidth="1"/>
    <col min="2" max="2" width="70" customWidth="1"/>
    <col min="3" max="3" width="11.5703125" customWidth="1"/>
    <col min="4" max="4" width="12.5703125" customWidth="1"/>
    <col min="5" max="5" width="16.85546875" customWidth="1"/>
    <col min="6" max="6" width="16.42578125" customWidth="1"/>
    <col min="7" max="7" width="14" customWidth="1"/>
    <col min="8" max="8" width="15.7109375" customWidth="1"/>
    <col min="9" max="9" width="15.42578125" customWidth="1"/>
    <col min="10" max="10" width="13" customWidth="1"/>
  </cols>
  <sheetData>
    <row r="1" spans="1:9" s="655" customFormat="1" ht="21"/>
    <row r="2" spans="1:9" s="655" customFormat="1" ht="21">
      <c r="A2" s="917" t="s">
        <v>130</v>
      </c>
      <c r="B2" s="917"/>
      <c r="C2" s="917"/>
      <c r="D2" s="917"/>
      <c r="E2" s="917"/>
      <c r="F2" s="917"/>
      <c r="G2" s="917"/>
      <c r="H2" s="917"/>
      <c r="I2" s="917"/>
    </row>
    <row r="3" spans="1:9" s="656" customFormat="1" ht="23.25">
      <c r="I3" s="657"/>
    </row>
    <row r="4" spans="1:9" s="656" customFormat="1" ht="25.5">
      <c r="A4" s="918" t="s">
        <v>131</v>
      </c>
      <c r="B4" s="918" t="s">
        <v>3</v>
      </c>
      <c r="C4" s="918" t="s">
        <v>132</v>
      </c>
      <c r="D4" s="920" t="s">
        <v>133</v>
      </c>
      <c r="E4" s="920" t="s">
        <v>134</v>
      </c>
      <c r="F4" s="920"/>
      <c r="G4" s="920" t="s">
        <v>48</v>
      </c>
      <c r="H4" s="920"/>
      <c r="I4" s="658" t="s">
        <v>4</v>
      </c>
    </row>
    <row r="5" spans="1:9" s="656" customFormat="1" ht="51">
      <c r="A5" s="919"/>
      <c r="B5" s="919"/>
      <c r="C5" s="919"/>
      <c r="D5" s="920"/>
      <c r="E5" s="658" t="s">
        <v>135</v>
      </c>
      <c r="F5" s="658" t="s">
        <v>2</v>
      </c>
      <c r="G5" s="658" t="s">
        <v>135</v>
      </c>
      <c r="H5" s="658" t="s">
        <v>2</v>
      </c>
      <c r="I5" s="658" t="s">
        <v>2</v>
      </c>
    </row>
    <row r="6" spans="1:9" s="656" customFormat="1" ht="25.5">
      <c r="A6" s="659">
        <v>1</v>
      </c>
      <c r="B6" s="660" t="s">
        <v>136</v>
      </c>
      <c r="C6" s="658" t="s">
        <v>137</v>
      </c>
      <c r="D6" s="661">
        <v>2</v>
      </c>
      <c r="E6" s="662">
        <v>4600</v>
      </c>
      <c r="F6" s="661">
        <f t="shared" ref="F6:F15" si="0">D6*E6</f>
        <v>9200</v>
      </c>
      <c r="G6" s="662">
        <v>500</v>
      </c>
      <c r="H6" s="661">
        <f t="shared" ref="H6:H15" si="1">D6*G6</f>
        <v>1000</v>
      </c>
      <c r="I6" s="661">
        <f t="shared" ref="I6:I48" si="2">H6+F6</f>
        <v>10200</v>
      </c>
    </row>
    <row r="7" spans="1:9" s="656" customFormat="1" ht="40.5">
      <c r="A7" s="659">
        <v>2</v>
      </c>
      <c r="B7" s="660" t="s">
        <v>475</v>
      </c>
      <c r="C7" s="658" t="s">
        <v>137</v>
      </c>
      <c r="D7" s="661">
        <v>4</v>
      </c>
      <c r="E7" s="662">
        <v>870</v>
      </c>
      <c r="F7" s="661">
        <f t="shared" si="0"/>
        <v>3480</v>
      </c>
      <c r="G7" s="662">
        <v>250</v>
      </c>
      <c r="H7" s="661">
        <f t="shared" si="1"/>
        <v>1000</v>
      </c>
      <c r="I7" s="661">
        <f t="shared" si="2"/>
        <v>4480</v>
      </c>
    </row>
    <row r="8" spans="1:9" s="656" customFormat="1" ht="40.5">
      <c r="A8" s="659">
        <v>3</v>
      </c>
      <c r="B8" s="660" t="s">
        <v>476</v>
      </c>
      <c r="C8" s="658" t="s">
        <v>137</v>
      </c>
      <c r="D8" s="661">
        <v>4</v>
      </c>
      <c r="E8" s="662">
        <v>960</v>
      </c>
      <c r="F8" s="661">
        <f t="shared" si="0"/>
        <v>3840</v>
      </c>
      <c r="G8" s="662">
        <v>250</v>
      </c>
      <c r="H8" s="661">
        <f t="shared" si="1"/>
        <v>1000</v>
      </c>
      <c r="I8" s="661">
        <f t="shared" si="2"/>
        <v>4840</v>
      </c>
    </row>
    <row r="9" spans="1:9" s="656" customFormat="1" ht="40.5">
      <c r="A9" s="659">
        <v>4</v>
      </c>
      <c r="B9" s="663" t="s">
        <v>477</v>
      </c>
      <c r="C9" s="658" t="s">
        <v>137</v>
      </c>
      <c r="D9" s="661">
        <v>3</v>
      </c>
      <c r="E9" s="662">
        <v>5600</v>
      </c>
      <c r="F9" s="661">
        <f t="shared" si="0"/>
        <v>16800</v>
      </c>
      <c r="G9" s="662">
        <v>251</v>
      </c>
      <c r="H9" s="661">
        <f t="shared" si="1"/>
        <v>753</v>
      </c>
      <c r="I9" s="661">
        <f t="shared" si="2"/>
        <v>17553</v>
      </c>
    </row>
    <row r="10" spans="1:9" s="664" customFormat="1" ht="45">
      <c r="A10" s="659">
        <v>5</v>
      </c>
      <c r="B10" s="660" t="s">
        <v>138</v>
      </c>
      <c r="C10" s="658" t="s">
        <v>137</v>
      </c>
      <c r="D10" s="661">
        <v>8</v>
      </c>
      <c r="E10" s="662">
        <v>35</v>
      </c>
      <c r="F10" s="661">
        <f t="shared" si="0"/>
        <v>280</v>
      </c>
      <c r="G10" s="662">
        <v>5</v>
      </c>
      <c r="H10" s="661">
        <f t="shared" si="1"/>
        <v>40</v>
      </c>
      <c r="I10" s="661">
        <f t="shared" si="2"/>
        <v>320</v>
      </c>
    </row>
    <row r="11" spans="1:9" s="664" customFormat="1" ht="45">
      <c r="A11" s="659">
        <v>6</v>
      </c>
      <c r="B11" s="660" t="s">
        <v>139</v>
      </c>
      <c r="C11" s="658" t="s">
        <v>137</v>
      </c>
      <c r="D11" s="661">
        <v>3</v>
      </c>
      <c r="E11" s="662">
        <v>85</v>
      </c>
      <c r="F11" s="661">
        <f t="shared" si="0"/>
        <v>255</v>
      </c>
      <c r="G11" s="662">
        <v>30</v>
      </c>
      <c r="H11" s="661">
        <f t="shared" si="1"/>
        <v>90</v>
      </c>
      <c r="I11" s="661">
        <f t="shared" si="2"/>
        <v>345</v>
      </c>
    </row>
    <row r="12" spans="1:9" s="656" customFormat="1" ht="51">
      <c r="A12" s="659">
        <v>7</v>
      </c>
      <c r="B12" s="665" t="s">
        <v>140</v>
      </c>
      <c r="C12" s="658" t="s">
        <v>43</v>
      </c>
      <c r="D12" s="661">
        <v>2</v>
      </c>
      <c r="E12" s="662">
        <v>1795</v>
      </c>
      <c r="F12" s="661">
        <f t="shared" si="0"/>
        <v>3590</v>
      </c>
      <c r="G12" s="662">
        <v>200</v>
      </c>
      <c r="H12" s="661">
        <f t="shared" si="1"/>
        <v>400</v>
      </c>
      <c r="I12" s="661">
        <f t="shared" si="2"/>
        <v>3990</v>
      </c>
    </row>
    <row r="13" spans="1:9" s="656" customFormat="1" ht="76.5">
      <c r="A13" s="659">
        <v>8</v>
      </c>
      <c r="B13" s="665" t="s">
        <v>141</v>
      </c>
      <c r="C13" s="658" t="s">
        <v>43</v>
      </c>
      <c r="D13" s="661">
        <v>1</v>
      </c>
      <c r="E13" s="662">
        <v>2370</v>
      </c>
      <c r="F13" s="661">
        <f t="shared" si="0"/>
        <v>2370</v>
      </c>
      <c r="G13" s="662">
        <v>200</v>
      </c>
      <c r="H13" s="661">
        <f t="shared" si="1"/>
        <v>200</v>
      </c>
      <c r="I13" s="661">
        <f t="shared" si="2"/>
        <v>2570</v>
      </c>
    </row>
    <row r="14" spans="1:9" s="656" customFormat="1" ht="76.5">
      <c r="A14" s="659">
        <v>9</v>
      </c>
      <c r="B14" s="665" t="s">
        <v>142</v>
      </c>
      <c r="C14" s="658" t="s">
        <v>43</v>
      </c>
      <c r="D14" s="661">
        <v>2</v>
      </c>
      <c r="E14" s="662">
        <v>2470</v>
      </c>
      <c r="F14" s="661">
        <f t="shared" si="0"/>
        <v>4940</v>
      </c>
      <c r="G14" s="662">
        <v>150</v>
      </c>
      <c r="H14" s="661">
        <f t="shared" si="1"/>
        <v>300</v>
      </c>
      <c r="I14" s="661">
        <f t="shared" si="2"/>
        <v>5240</v>
      </c>
    </row>
    <row r="15" spans="1:9" s="656" customFormat="1" ht="76.5">
      <c r="A15" s="659">
        <v>10</v>
      </c>
      <c r="B15" s="665" t="s">
        <v>143</v>
      </c>
      <c r="C15" s="658" t="s">
        <v>43</v>
      </c>
      <c r="D15" s="661">
        <v>3</v>
      </c>
      <c r="E15" s="662">
        <v>980</v>
      </c>
      <c r="F15" s="661">
        <f t="shared" si="0"/>
        <v>2940</v>
      </c>
      <c r="G15" s="662">
        <v>250</v>
      </c>
      <c r="H15" s="661">
        <f t="shared" si="1"/>
        <v>750</v>
      </c>
      <c r="I15" s="661">
        <f t="shared" si="2"/>
        <v>3690</v>
      </c>
    </row>
    <row r="16" spans="1:9" s="664" customFormat="1" ht="25.5">
      <c r="A16" s="659">
        <v>11</v>
      </c>
      <c r="B16" s="666" t="s">
        <v>478</v>
      </c>
      <c r="C16" s="658" t="s">
        <v>144</v>
      </c>
      <c r="D16" s="661">
        <v>177</v>
      </c>
      <c r="E16" s="662">
        <v>7.8</v>
      </c>
      <c r="F16" s="661">
        <f>D16*E16</f>
        <v>1380.6</v>
      </c>
      <c r="G16" s="662">
        <v>5</v>
      </c>
      <c r="H16" s="661">
        <f>D16*G16</f>
        <v>885</v>
      </c>
      <c r="I16" s="661">
        <f t="shared" si="2"/>
        <v>2265.6</v>
      </c>
    </row>
    <row r="17" spans="1:9" s="664" customFormat="1" ht="25.5">
      <c r="A17" s="659">
        <v>12</v>
      </c>
      <c r="B17" s="660" t="s">
        <v>479</v>
      </c>
      <c r="C17" s="658" t="s">
        <v>144</v>
      </c>
      <c r="D17" s="661">
        <v>265</v>
      </c>
      <c r="E17" s="662">
        <v>12.95</v>
      </c>
      <c r="F17" s="661">
        <f t="shared" ref="F17:F23" si="3">D17*E17</f>
        <v>3431.75</v>
      </c>
      <c r="G17" s="662">
        <v>5</v>
      </c>
      <c r="H17" s="661">
        <f t="shared" ref="H17:H23" si="4">D17*G17</f>
        <v>1325</v>
      </c>
      <c r="I17" s="661">
        <f t="shared" si="2"/>
        <v>4756.75</v>
      </c>
    </row>
    <row r="18" spans="1:9" s="664" customFormat="1" ht="25.5">
      <c r="A18" s="659">
        <v>13</v>
      </c>
      <c r="B18" s="660" t="s">
        <v>480</v>
      </c>
      <c r="C18" s="658" t="s">
        <v>144</v>
      </c>
      <c r="D18" s="661">
        <v>90</v>
      </c>
      <c r="E18" s="662">
        <v>12.7</v>
      </c>
      <c r="F18" s="661">
        <f>D18*E18</f>
        <v>1143</v>
      </c>
      <c r="G18" s="662">
        <v>5</v>
      </c>
      <c r="H18" s="661">
        <f>D18*G18</f>
        <v>450</v>
      </c>
      <c r="I18" s="661">
        <f t="shared" si="2"/>
        <v>1593</v>
      </c>
    </row>
    <row r="19" spans="1:9" s="664" customFormat="1" ht="48">
      <c r="A19" s="659">
        <v>14</v>
      </c>
      <c r="B19" s="660" t="s">
        <v>481</v>
      </c>
      <c r="C19" s="658" t="s">
        <v>137</v>
      </c>
      <c r="D19" s="661">
        <v>5</v>
      </c>
      <c r="E19" s="662">
        <v>70</v>
      </c>
      <c r="F19" s="661">
        <f t="shared" ref="F19" si="5">D19*E19</f>
        <v>350</v>
      </c>
      <c r="G19" s="662">
        <v>10</v>
      </c>
      <c r="H19" s="661">
        <f t="shared" ref="H19" si="6">D19*G19</f>
        <v>50</v>
      </c>
      <c r="I19" s="661">
        <f t="shared" si="2"/>
        <v>400</v>
      </c>
    </row>
    <row r="20" spans="1:9" s="664" customFormat="1" ht="25.5">
      <c r="A20" s="659">
        <v>15</v>
      </c>
      <c r="B20" s="660" t="s">
        <v>145</v>
      </c>
      <c r="C20" s="658" t="s">
        <v>137</v>
      </c>
      <c r="D20" s="661">
        <v>33</v>
      </c>
      <c r="E20" s="662">
        <v>8</v>
      </c>
      <c r="F20" s="661">
        <f t="shared" si="3"/>
        <v>264</v>
      </c>
      <c r="G20" s="662">
        <v>1</v>
      </c>
      <c r="H20" s="661">
        <f t="shared" si="4"/>
        <v>33</v>
      </c>
      <c r="I20" s="661">
        <f t="shared" si="2"/>
        <v>297</v>
      </c>
    </row>
    <row r="21" spans="1:9" s="664" customFormat="1" ht="25.5">
      <c r="A21" s="659">
        <v>16</v>
      </c>
      <c r="B21" s="660" t="s">
        <v>146</v>
      </c>
      <c r="C21" s="658" t="s">
        <v>144</v>
      </c>
      <c r="D21" s="661">
        <v>348</v>
      </c>
      <c r="E21" s="662">
        <v>2.9</v>
      </c>
      <c r="F21" s="661">
        <f t="shared" si="3"/>
        <v>1009.1999999999999</v>
      </c>
      <c r="G21" s="662">
        <v>1</v>
      </c>
      <c r="H21" s="661">
        <f t="shared" si="4"/>
        <v>348</v>
      </c>
      <c r="I21" s="661">
        <f t="shared" si="2"/>
        <v>1357.1999999999998</v>
      </c>
    </row>
    <row r="22" spans="1:9" s="664" customFormat="1" ht="25.5">
      <c r="A22" s="659">
        <v>17</v>
      </c>
      <c r="B22" s="660" t="s">
        <v>147</v>
      </c>
      <c r="C22" s="658" t="s">
        <v>137</v>
      </c>
      <c r="D22" s="661">
        <v>1</v>
      </c>
      <c r="E22" s="662">
        <v>0.75</v>
      </c>
      <c r="F22" s="661">
        <f t="shared" si="3"/>
        <v>0.75</v>
      </c>
      <c r="G22" s="662">
        <v>30</v>
      </c>
      <c r="H22" s="661">
        <f t="shared" si="4"/>
        <v>30</v>
      </c>
      <c r="I22" s="661">
        <f t="shared" si="2"/>
        <v>30.75</v>
      </c>
    </row>
    <row r="23" spans="1:9" s="664" customFormat="1" ht="45">
      <c r="A23" s="659">
        <v>18</v>
      </c>
      <c r="B23" s="660" t="s">
        <v>148</v>
      </c>
      <c r="C23" s="658" t="s">
        <v>144</v>
      </c>
      <c r="D23" s="661">
        <v>85</v>
      </c>
      <c r="E23" s="662">
        <v>5.2</v>
      </c>
      <c r="F23" s="661">
        <f t="shared" si="3"/>
        <v>442</v>
      </c>
      <c r="G23" s="662">
        <v>3</v>
      </c>
      <c r="H23" s="661">
        <f t="shared" si="4"/>
        <v>255</v>
      </c>
      <c r="I23" s="661">
        <f t="shared" si="2"/>
        <v>697</v>
      </c>
    </row>
    <row r="24" spans="1:9" s="664" customFormat="1" ht="45">
      <c r="A24" s="659">
        <v>19</v>
      </c>
      <c r="B24" s="660" t="s">
        <v>149</v>
      </c>
      <c r="C24" s="658" t="s">
        <v>137</v>
      </c>
      <c r="D24" s="661">
        <v>25</v>
      </c>
      <c r="E24" s="662">
        <v>4.5</v>
      </c>
      <c r="F24" s="661">
        <f>D24*E24</f>
        <v>112.5</v>
      </c>
      <c r="G24" s="662">
        <v>2</v>
      </c>
      <c r="H24" s="661">
        <f>D24*G24</f>
        <v>50</v>
      </c>
      <c r="I24" s="661">
        <f>H24+F24</f>
        <v>162.5</v>
      </c>
    </row>
    <row r="25" spans="1:9" s="664" customFormat="1" ht="45">
      <c r="A25" s="659">
        <v>20</v>
      </c>
      <c r="B25" s="660" t="s">
        <v>150</v>
      </c>
      <c r="C25" s="658" t="s">
        <v>137</v>
      </c>
      <c r="D25" s="661">
        <v>55</v>
      </c>
      <c r="E25" s="662">
        <v>4.6500000000000004</v>
      </c>
      <c r="F25" s="661">
        <f>D25*E25</f>
        <v>255.75000000000003</v>
      </c>
      <c r="G25" s="662">
        <v>2</v>
      </c>
      <c r="H25" s="661">
        <f>D25*G25</f>
        <v>110</v>
      </c>
      <c r="I25" s="661">
        <f>H25+F25</f>
        <v>365.75</v>
      </c>
    </row>
    <row r="26" spans="1:9" s="664" customFormat="1" ht="45">
      <c r="A26" s="659">
        <v>21</v>
      </c>
      <c r="B26" s="660" t="s">
        <v>151</v>
      </c>
      <c r="C26" s="658" t="s">
        <v>144</v>
      </c>
      <c r="D26" s="661">
        <v>85</v>
      </c>
      <c r="E26" s="662">
        <v>4.7</v>
      </c>
      <c r="F26" s="661">
        <f t="shared" ref="F26:F48" si="7">D26*E26</f>
        <v>399.5</v>
      </c>
      <c r="G26" s="662">
        <v>2</v>
      </c>
      <c r="H26" s="661">
        <f t="shared" ref="H26:H48" si="8">D26*G26</f>
        <v>170</v>
      </c>
      <c r="I26" s="661">
        <f t="shared" si="2"/>
        <v>569.5</v>
      </c>
    </row>
    <row r="27" spans="1:9" s="664" customFormat="1" ht="45">
      <c r="A27" s="659">
        <v>22</v>
      </c>
      <c r="B27" s="660" t="s">
        <v>152</v>
      </c>
      <c r="C27" s="658" t="s">
        <v>43</v>
      </c>
      <c r="D27" s="661">
        <v>72</v>
      </c>
      <c r="E27" s="662">
        <v>2.7</v>
      </c>
      <c r="F27" s="661">
        <f t="shared" si="7"/>
        <v>194.4</v>
      </c>
      <c r="G27" s="662">
        <v>2</v>
      </c>
      <c r="H27" s="661">
        <f t="shared" si="8"/>
        <v>144</v>
      </c>
      <c r="I27" s="661">
        <f t="shared" si="2"/>
        <v>338.4</v>
      </c>
    </row>
    <row r="28" spans="1:9" s="664" customFormat="1" ht="25.5">
      <c r="A28" s="659">
        <v>23</v>
      </c>
      <c r="B28" s="660" t="s">
        <v>153</v>
      </c>
      <c r="C28" s="658" t="s">
        <v>137</v>
      </c>
      <c r="D28" s="661">
        <v>8</v>
      </c>
      <c r="E28" s="662">
        <v>12.55</v>
      </c>
      <c r="F28" s="661">
        <f t="shared" si="7"/>
        <v>100.4</v>
      </c>
      <c r="G28" s="662">
        <v>2</v>
      </c>
      <c r="H28" s="661">
        <f t="shared" si="8"/>
        <v>16</v>
      </c>
      <c r="I28" s="661">
        <f t="shared" si="2"/>
        <v>116.4</v>
      </c>
    </row>
    <row r="29" spans="1:9" s="664" customFormat="1" ht="51">
      <c r="A29" s="659">
        <v>24</v>
      </c>
      <c r="B29" s="660" t="s">
        <v>154</v>
      </c>
      <c r="C29" s="658" t="s">
        <v>155</v>
      </c>
      <c r="D29" s="661">
        <v>1</v>
      </c>
      <c r="E29" s="662">
        <v>400</v>
      </c>
      <c r="F29" s="661">
        <f t="shared" si="7"/>
        <v>400</v>
      </c>
      <c r="G29" s="662">
        <v>200</v>
      </c>
      <c r="H29" s="661">
        <f t="shared" si="8"/>
        <v>200</v>
      </c>
      <c r="I29" s="661">
        <f t="shared" si="2"/>
        <v>600</v>
      </c>
    </row>
    <row r="30" spans="1:9" s="664" customFormat="1" ht="45">
      <c r="A30" s="659">
        <v>25</v>
      </c>
      <c r="B30" s="660" t="s">
        <v>156</v>
      </c>
      <c r="C30" s="658" t="s">
        <v>157</v>
      </c>
      <c r="D30" s="661">
        <v>385</v>
      </c>
      <c r="E30" s="662">
        <v>45</v>
      </c>
      <c r="F30" s="661">
        <f>D30*E30</f>
        <v>17325</v>
      </c>
      <c r="G30" s="662">
        <v>20</v>
      </c>
      <c r="H30" s="661">
        <f>D30*G30</f>
        <v>7700</v>
      </c>
      <c r="I30" s="661">
        <f>H30+F30</f>
        <v>25025</v>
      </c>
    </row>
    <row r="31" spans="1:9" s="664" customFormat="1" ht="25.5">
      <c r="A31" s="659">
        <v>26</v>
      </c>
      <c r="B31" s="660" t="s">
        <v>158</v>
      </c>
      <c r="C31" s="658" t="s">
        <v>137</v>
      </c>
      <c r="D31" s="661">
        <v>24</v>
      </c>
      <c r="E31" s="662">
        <v>25</v>
      </c>
      <c r="F31" s="661">
        <f t="shared" si="7"/>
        <v>600</v>
      </c>
      <c r="G31" s="662">
        <v>15</v>
      </c>
      <c r="H31" s="661">
        <f t="shared" si="8"/>
        <v>360</v>
      </c>
      <c r="I31" s="661">
        <f t="shared" si="2"/>
        <v>960</v>
      </c>
    </row>
    <row r="32" spans="1:9" s="664" customFormat="1" ht="45">
      <c r="A32" s="659">
        <v>27</v>
      </c>
      <c r="B32" s="660" t="s">
        <v>159</v>
      </c>
      <c r="C32" s="658" t="s">
        <v>137</v>
      </c>
      <c r="D32" s="661">
        <v>6</v>
      </c>
      <c r="E32" s="662">
        <v>95</v>
      </c>
      <c r="F32" s="661">
        <f t="shared" si="7"/>
        <v>570</v>
      </c>
      <c r="G32" s="662">
        <v>10</v>
      </c>
      <c r="H32" s="661">
        <f t="shared" si="8"/>
        <v>60</v>
      </c>
      <c r="I32" s="661">
        <f t="shared" si="2"/>
        <v>630</v>
      </c>
    </row>
    <row r="33" spans="1:9" s="664" customFormat="1" ht="67.5">
      <c r="A33" s="659">
        <v>28</v>
      </c>
      <c r="B33" s="660" t="s">
        <v>160</v>
      </c>
      <c r="C33" s="658" t="s">
        <v>144</v>
      </c>
      <c r="D33" s="661">
        <v>47</v>
      </c>
      <c r="E33" s="662">
        <v>8.9</v>
      </c>
      <c r="F33" s="661">
        <f t="shared" si="7"/>
        <v>418.3</v>
      </c>
      <c r="G33" s="662">
        <v>10</v>
      </c>
      <c r="H33" s="661">
        <f t="shared" si="8"/>
        <v>470</v>
      </c>
      <c r="I33" s="661">
        <f t="shared" si="2"/>
        <v>888.3</v>
      </c>
    </row>
    <row r="34" spans="1:9" s="664" customFormat="1" ht="45">
      <c r="A34" s="659">
        <v>29</v>
      </c>
      <c r="B34" s="660" t="s">
        <v>161</v>
      </c>
      <c r="C34" s="658" t="s">
        <v>43</v>
      </c>
      <c r="D34" s="661">
        <v>25</v>
      </c>
      <c r="E34" s="662">
        <v>8.8000000000000007</v>
      </c>
      <c r="F34" s="661">
        <f t="shared" si="7"/>
        <v>220.00000000000003</v>
      </c>
      <c r="G34" s="662">
        <v>10</v>
      </c>
      <c r="H34" s="661">
        <f t="shared" si="8"/>
        <v>250</v>
      </c>
      <c r="I34" s="661">
        <f t="shared" si="2"/>
        <v>470</v>
      </c>
    </row>
    <row r="35" spans="1:9" s="664" customFormat="1" ht="67.5">
      <c r="A35" s="659">
        <v>30</v>
      </c>
      <c r="B35" s="660" t="s">
        <v>162</v>
      </c>
      <c r="C35" s="658" t="s">
        <v>155</v>
      </c>
      <c r="D35" s="661">
        <v>1</v>
      </c>
      <c r="E35" s="662">
        <v>700</v>
      </c>
      <c r="F35" s="661">
        <f>D35*E35</f>
        <v>700</v>
      </c>
      <c r="G35" s="662">
        <v>100</v>
      </c>
      <c r="H35" s="661">
        <f t="shared" si="8"/>
        <v>100</v>
      </c>
      <c r="I35" s="661">
        <f t="shared" si="2"/>
        <v>800</v>
      </c>
    </row>
    <row r="36" spans="1:9" s="664" customFormat="1" ht="45">
      <c r="A36" s="659">
        <v>31</v>
      </c>
      <c r="B36" s="660" t="s">
        <v>163</v>
      </c>
      <c r="C36" s="658" t="s">
        <v>164</v>
      </c>
      <c r="D36" s="661">
        <v>385</v>
      </c>
      <c r="E36" s="662">
        <v>14</v>
      </c>
      <c r="F36" s="661">
        <f>D36*E36</f>
        <v>5390</v>
      </c>
      <c r="G36" s="662">
        <v>6</v>
      </c>
      <c r="H36" s="661">
        <f t="shared" si="8"/>
        <v>2310</v>
      </c>
      <c r="I36" s="661">
        <f t="shared" si="2"/>
        <v>7700</v>
      </c>
    </row>
    <row r="37" spans="1:9" s="664" customFormat="1" ht="25.5">
      <c r="A37" s="659">
        <v>32</v>
      </c>
      <c r="B37" s="660" t="s">
        <v>165</v>
      </c>
      <c r="C37" s="658" t="s">
        <v>137</v>
      </c>
      <c r="D37" s="661">
        <v>18</v>
      </c>
      <c r="E37" s="662">
        <v>75</v>
      </c>
      <c r="F37" s="661">
        <f t="shared" si="7"/>
        <v>1350</v>
      </c>
      <c r="G37" s="662">
        <v>15</v>
      </c>
      <c r="H37" s="661">
        <f t="shared" si="8"/>
        <v>270</v>
      </c>
      <c r="I37" s="661">
        <f t="shared" si="2"/>
        <v>1620</v>
      </c>
    </row>
    <row r="38" spans="1:9" s="664" customFormat="1" ht="25.5">
      <c r="A38" s="659">
        <v>33</v>
      </c>
      <c r="B38" s="660" t="s">
        <v>166</v>
      </c>
      <c r="C38" s="658" t="s">
        <v>137</v>
      </c>
      <c r="D38" s="661">
        <v>14</v>
      </c>
      <c r="E38" s="662">
        <v>55</v>
      </c>
      <c r="F38" s="661">
        <f t="shared" si="7"/>
        <v>770</v>
      </c>
      <c r="G38" s="662">
        <v>15</v>
      </c>
      <c r="H38" s="661">
        <f t="shared" si="8"/>
        <v>210</v>
      </c>
      <c r="I38" s="661">
        <f t="shared" si="2"/>
        <v>980</v>
      </c>
    </row>
    <row r="39" spans="1:9" s="664" customFormat="1" ht="45">
      <c r="A39" s="659">
        <v>34</v>
      </c>
      <c r="B39" s="660" t="s">
        <v>167</v>
      </c>
      <c r="C39" s="658" t="s">
        <v>43</v>
      </c>
      <c r="D39" s="661">
        <v>3</v>
      </c>
      <c r="E39" s="662">
        <v>75</v>
      </c>
      <c r="F39" s="661">
        <f t="shared" si="7"/>
        <v>225</v>
      </c>
      <c r="G39" s="662">
        <v>15</v>
      </c>
      <c r="H39" s="661">
        <f t="shared" si="8"/>
        <v>45</v>
      </c>
      <c r="I39" s="661">
        <f t="shared" si="2"/>
        <v>270</v>
      </c>
    </row>
    <row r="40" spans="1:9" s="664" customFormat="1" ht="45">
      <c r="A40" s="659">
        <v>35</v>
      </c>
      <c r="B40" s="660" t="s">
        <v>168</v>
      </c>
      <c r="C40" s="658" t="s">
        <v>137</v>
      </c>
      <c r="D40" s="661">
        <v>3</v>
      </c>
      <c r="E40" s="662">
        <v>75</v>
      </c>
      <c r="F40" s="661">
        <f t="shared" si="7"/>
        <v>225</v>
      </c>
      <c r="G40" s="662">
        <v>15</v>
      </c>
      <c r="H40" s="661">
        <f t="shared" si="8"/>
        <v>45</v>
      </c>
      <c r="I40" s="661">
        <f t="shared" si="2"/>
        <v>270</v>
      </c>
    </row>
    <row r="41" spans="1:9" s="664" customFormat="1" ht="51">
      <c r="A41" s="659">
        <v>36</v>
      </c>
      <c r="B41" s="660" t="s">
        <v>169</v>
      </c>
      <c r="C41" s="658" t="s">
        <v>155</v>
      </c>
      <c r="D41" s="661">
        <v>1</v>
      </c>
      <c r="E41" s="662">
        <v>70</v>
      </c>
      <c r="F41" s="661">
        <f t="shared" si="7"/>
        <v>70</v>
      </c>
      <c r="G41" s="662">
        <v>30</v>
      </c>
      <c r="H41" s="661">
        <f t="shared" si="8"/>
        <v>30</v>
      </c>
      <c r="I41" s="661">
        <f t="shared" si="2"/>
        <v>100</v>
      </c>
    </row>
    <row r="42" spans="1:9" s="664" customFormat="1" ht="25.5">
      <c r="A42" s="659">
        <v>37</v>
      </c>
      <c r="B42" s="660" t="s">
        <v>170</v>
      </c>
      <c r="C42" s="658" t="s">
        <v>137</v>
      </c>
      <c r="D42" s="661">
        <v>15</v>
      </c>
      <c r="E42" s="662">
        <v>6</v>
      </c>
      <c r="F42" s="661">
        <f t="shared" si="7"/>
        <v>90</v>
      </c>
      <c r="G42" s="662">
        <v>2</v>
      </c>
      <c r="H42" s="661">
        <f t="shared" si="8"/>
        <v>30</v>
      </c>
      <c r="I42" s="661">
        <f t="shared" si="2"/>
        <v>120</v>
      </c>
    </row>
    <row r="43" spans="1:9" s="664" customFormat="1" ht="25.5">
      <c r="A43" s="659">
        <v>38</v>
      </c>
      <c r="B43" s="660" t="s">
        <v>171</v>
      </c>
      <c r="C43" s="658" t="s">
        <v>137</v>
      </c>
      <c r="D43" s="661">
        <v>2</v>
      </c>
      <c r="E43" s="662">
        <v>0</v>
      </c>
      <c r="F43" s="661">
        <f t="shared" si="7"/>
        <v>0</v>
      </c>
      <c r="G43" s="662">
        <v>1500</v>
      </c>
      <c r="H43" s="661">
        <f t="shared" si="8"/>
        <v>3000</v>
      </c>
      <c r="I43" s="661">
        <f t="shared" si="2"/>
        <v>3000</v>
      </c>
    </row>
    <row r="44" spans="1:9" s="664" customFormat="1" ht="45">
      <c r="A44" s="659">
        <v>39</v>
      </c>
      <c r="B44" s="667" t="s">
        <v>482</v>
      </c>
      <c r="C44" s="668" t="s">
        <v>43</v>
      </c>
      <c r="D44" s="669">
        <v>35</v>
      </c>
      <c r="E44" s="669">
        <v>36</v>
      </c>
      <c r="F44" s="661">
        <f t="shared" si="7"/>
        <v>1260</v>
      </c>
      <c r="G44" s="669">
        <v>15</v>
      </c>
      <c r="H44" s="661">
        <f t="shared" si="8"/>
        <v>525</v>
      </c>
      <c r="I44" s="661">
        <f t="shared" si="2"/>
        <v>1785</v>
      </c>
    </row>
    <row r="45" spans="1:9" s="664" customFormat="1" ht="25.5">
      <c r="A45" s="659">
        <v>40</v>
      </c>
      <c r="B45" s="667" t="s">
        <v>483</v>
      </c>
      <c r="C45" s="668" t="s">
        <v>137</v>
      </c>
      <c r="D45" s="669">
        <v>30</v>
      </c>
      <c r="E45" s="669">
        <v>35</v>
      </c>
      <c r="F45" s="661">
        <f t="shared" si="7"/>
        <v>1050</v>
      </c>
      <c r="G45" s="669">
        <v>10</v>
      </c>
      <c r="H45" s="661">
        <f t="shared" si="8"/>
        <v>300</v>
      </c>
      <c r="I45" s="661">
        <f t="shared" si="2"/>
        <v>1350</v>
      </c>
    </row>
    <row r="46" spans="1:9" s="664" customFormat="1" ht="25.5">
      <c r="A46" s="659">
        <v>41</v>
      </c>
      <c r="B46" s="667" t="s">
        <v>484</v>
      </c>
      <c r="C46" s="668" t="s">
        <v>144</v>
      </c>
      <c r="D46" s="669">
        <v>70</v>
      </c>
      <c r="E46" s="669">
        <v>10</v>
      </c>
      <c r="F46" s="661">
        <f t="shared" si="7"/>
        <v>700</v>
      </c>
      <c r="G46" s="669">
        <v>10</v>
      </c>
      <c r="H46" s="661">
        <f t="shared" si="8"/>
        <v>700</v>
      </c>
      <c r="I46" s="661">
        <f t="shared" si="2"/>
        <v>1400</v>
      </c>
    </row>
    <row r="47" spans="1:9" s="664" customFormat="1" ht="67.5">
      <c r="A47" s="659">
        <v>42</v>
      </c>
      <c r="B47" s="667" t="s">
        <v>485</v>
      </c>
      <c r="C47" s="668" t="s">
        <v>155</v>
      </c>
      <c r="D47" s="669">
        <v>1</v>
      </c>
      <c r="E47" s="669">
        <v>700</v>
      </c>
      <c r="F47" s="661">
        <f t="shared" si="7"/>
        <v>700</v>
      </c>
      <c r="G47" s="669">
        <v>0</v>
      </c>
      <c r="H47" s="661">
        <f t="shared" si="8"/>
        <v>0</v>
      </c>
      <c r="I47" s="661">
        <f t="shared" si="2"/>
        <v>700</v>
      </c>
    </row>
    <row r="48" spans="1:9" s="664" customFormat="1" ht="112.5">
      <c r="A48" s="659">
        <v>43</v>
      </c>
      <c r="B48" s="667" t="s">
        <v>486</v>
      </c>
      <c r="C48" s="668" t="s">
        <v>155</v>
      </c>
      <c r="D48" s="669">
        <v>1</v>
      </c>
      <c r="E48" s="669"/>
      <c r="F48" s="661">
        <f t="shared" si="7"/>
        <v>0</v>
      </c>
      <c r="G48" s="669">
        <v>1000</v>
      </c>
      <c r="H48" s="661">
        <f t="shared" si="8"/>
        <v>1000</v>
      </c>
      <c r="I48" s="661">
        <f t="shared" si="2"/>
        <v>1000</v>
      </c>
    </row>
    <row r="49" spans="1:9" s="664" customFormat="1" ht="25.5">
      <c r="A49" s="659">
        <v>44</v>
      </c>
      <c r="B49" s="670" t="s">
        <v>2</v>
      </c>
      <c r="C49" s="661"/>
      <c r="D49" s="671"/>
      <c r="E49" s="661"/>
      <c r="F49" s="661">
        <f>SUM(F6:F43)</f>
        <v>85132.150000000009</v>
      </c>
      <c r="G49" s="662"/>
      <c r="H49" s="661">
        <f>SUM(H6:H43)</f>
        <v>24479</v>
      </c>
      <c r="I49" s="661">
        <f>SUM(I6:I48)</f>
        <v>115846.14999999998</v>
      </c>
    </row>
    <row r="50" spans="1:9" s="664" customFormat="1" ht="25.5">
      <c r="A50" s="659">
        <v>45</v>
      </c>
      <c r="B50" s="665" t="s">
        <v>487</v>
      </c>
      <c r="C50" s="672"/>
      <c r="D50" s="672">
        <v>0.03</v>
      </c>
      <c r="E50" s="661"/>
      <c r="F50" s="661"/>
      <c r="G50" s="661"/>
      <c r="H50" s="661"/>
      <c r="I50" s="673">
        <f>F49*D50</f>
        <v>2553.9645</v>
      </c>
    </row>
    <row r="51" spans="1:9" s="664" customFormat="1" ht="25.5">
      <c r="A51" s="659">
        <v>46</v>
      </c>
      <c r="B51" s="670" t="s">
        <v>2</v>
      </c>
      <c r="C51" s="674"/>
      <c r="D51" s="674"/>
      <c r="E51" s="661"/>
      <c r="F51" s="661"/>
      <c r="G51" s="661"/>
      <c r="H51" s="661"/>
      <c r="I51" s="675">
        <f>I50+I49</f>
        <v>118400.11449999998</v>
      </c>
    </row>
    <row r="52" spans="1:9" s="664" customFormat="1" ht="25.5">
      <c r="A52" s="659">
        <v>49</v>
      </c>
      <c r="B52" s="665" t="s">
        <v>488</v>
      </c>
      <c r="C52" s="672"/>
      <c r="D52" s="672">
        <v>7.0000000000000007E-2</v>
      </c>
      <c r="E52" s="661"/>
      <c r="F52" s="661"/>
      <c r="G52" s="661"/>
      <c r="H52" s="661"/>
      <c r="I52" s="673">
        <f>D52*I51</f>
        <v>8288.0080149999994</v>
      </c>
    </row>
    <row r="53" spans="1:9" s="664" customFormat="1" ht="25.5">
      <c r="A53" s="659">
        <v>50</v>
      </c>
      <c r="B53" s="670" t="s">
        <v>2</v>
      </c>
      <c r="C53" s="676"/>
      <c r="D53" s="676"/>
      <c r="E53" s="661"/>
      <c r="F53" s="661"/>
      <c r="G53" s="661"/>
      <c r="H53" s="661"/>
      <c r="I53" s="675">
        <f>I52+I51</f>
        <v>126688.12251499998</v>
      </c>
    </row>
    <row r="54" spans="1:9" s="664" customFormat="1" ht="25.5">
      <c r="A54" s="659">
        <v>51</v>
      </c>
      <c r="B54" s="665" t="s">
        <v>172</v>
      </c>
      <c r="C54" s="672"/>
      <c r="D54" s="672">
        <v>0.08</v>
      </c>
      <c r="E54" s="661"/>
      <c r="F54" s="661"/>
      <c r="G54" s="661"/>
      <c r="H54" s="661"/>
      <c r="I54" s="673">
        <f>I53*D54</f>
        <v>10135.049801199999</v>
      </c>
    </row>
    <row r="55" spans="1:9" s="664" customFormat="1" ht="25.5">
      <c r="A55" s="659">
        <v>52</v>
      </c>
      <c r="B55" s="670" t="s">
        <v>2</v>
      </c>
      <c r="C55" s="674"/>
      <c r="D55" s="674"/>
      <c r="E55" s="661"/>
      <c r="F55" s="661"/>
      <c r="G55" s="661"/>
      <c r="H55" s="661"/>
      <c r="I55" s="675">
        <f>I54+I53</f>
        <v>136823.17231619998</v>
      </c>
    </row>
    <row r="56" spans="1:9" s="664" customFormat="1" ht="23.25"/>
    <row r="57" spans="1:9" s="677" customFormat="1" ht="18.75">
      <c r="A57" s="18"/>
      <c r="B57" s="18"/>
      <c r="C57" s="18"/>
      <c r="D57" s="18"/>
      <c r="E57" s="19"/>
      <c r="F57" s="20"/>
      <c r="G57" s="19"/>
      <c r="H57" s="19"/>
      <c r="I57" s="19"/>
    </row>
    <row r="58" spans="1:9" s="677" customFormat="1" ht="18.75">
      <c r="A58" s="21"/>
      <c r="B58" s="22"/>
      <c r="C58" s="22"/>
      <c r="D58" s="22"/>
      <c r="E58" s="22"/>
      <c r="F58" s="22"/>
      <c r="G58" s="22"/>
      <c r="H58" s="22"/>
      <c r="I58" s="22"/>
    </row>
    <row r="59" spans="1:9" s="677" customFormat="1" ht="18.75">
      <c r="A59" s="21"/>
      <c r="B59" s="23"/>
      <c r="C59" s="23"/>
      <c r="D59" s="21"/>
      <c r="E59" s="21"/>
      <c r="F59" s="21"/>
      <c r="G59" s="21"/>
      <c r="H59" s="21"/>
      <c r="I59" s="21"/>
    </row>
    <row r="60" spans="1:9" s="678" customFormat="1" ht="18.75">
      <c r="A60" s="24"/>
      <c r="B60" s="25"/>
      <c r="C60" s="25"/>
      <c r="D60" s="24"/>
      <c r="E60" s="24"/>
      <c r="F60" s="24"/>
      <c r="G60" s="24"/>
      <c r="H60" s="24"/>
      <c r="I60" s="24"/>
    </row>
    <row r="61" spans="1:9" s="678" customFormat="1" ht="18.75">
      <c r="A61" s="24"/>
      <c r="B61" s="25"/>
      <c r="C61" s="25"/>
      <c r="D61" s="24"/>
      <c r="E61" s="24"/>
      <c r="F61" s="24"/>
      <c r="G61" s="24"/>
      <c r="H61" s="24"/>
      <c r="I61" s="24"/>
    </row>
    <row r="62" spans="1:9" s="655" customFormat="1" ht="21">
      <c r="A62" s="24"/>
      <c r="B62" s="24"/>
      <c r="C62" s="24"/>
      <c r="D62" s="24"/>
      <c r="E62" s="24"/>
      <c r="F62" s="24"/>
      <c r="G62" s="24"/>
      <c r="H62" s="24"/>
      <c r="I62" s="24"/>
    </row>
    <row r="63" spans="1:9" s="655" customFormat="1" ht="21">
      <c r="A63" s="24"/>
      <c r="B63" s="24"/>
      <c r="C63" s="24"/>
      <c r="D63" s="24"/>
      <c r="E63" s="24"/>
      <c r="F63" s="24"/>
      <c r="G63" s="24"/>
      <c r="H63" s="24"/>
      <c r="I63" s="24"/>
    </row>
  </sheetData>
  <mergeCells count="7">
    <mergeCell ref="A2:I2"/>
    <mergeCell ref="A4:A5"/>
    <mergeCell ref="B4:B5"/>
    <mergeCell ref="C4:C5"/>
    <mergeCell ref="D4:D5"/>
    <mergeCell ref="E4:F4"/>
    <mergeCell ref="G4:H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opLeftCell="A100" workbookViewId="0">
      <selection activeCell="C141" sqref="C141"/>
    </sheetView>
  </sheetViews>
  <sheetFormatPr defaultColWidth="9.140625" defaultRowHeight="15"/>
  <cols>
    <col min="1" max="1" width="5.7109375" style="724" customWidth="1"/>
    <col min="2" max="2" width="10.28515625" style="724" customWidth="1"/>
    <col min="3" max="3" width="45.140625" style="724" customWidth="1"/>
    <col min="4" max="4" width="9.140625" style="724"/>
    <col min="5" max="9" width="9.28515625" style="724" bestFit="1" customWidth="1"/>
    <col min="10" max="10" width="11.5703125" style="724" bestFit="1" customWidth="1"/>
    <col min="11" max="16384" width="9.140625" style="724"/>
  </cols>
  <sheetData>
    <row r="1" spans="1:10" ht="15.75">
      <c r="A1" s="921" t="s">
        <v>489</v>
      </c>
      <c r="B1" s="921"/>
      <c r="C1" s="921"/>
      <c r="D1" s="921"/>
      <c r="E1" s="921"/>
      <c r="F1" s="921"/>
      <c r="G1" s="921"/>
      <c r="H1" s="921"/>
      <c r="I1" s="921"/>
      <c r="J1" s="921"/>
    </row>
    <row r="2" spans="1:10">
      <c r="A2" s="922" t="s">
        <v>60</v>
      </c>
      <c r="B2" s="922" t="s">
        <v>541</v>
      </c>
      <c r="C2" s="922" t="s">
        <v>61</v>
      </c>
      <c r="D2" s="924" t="s">
        <v>56</v>
      </c>
      <c r="E2" s="924" t="s">
        <v>57</v>
      </c>
      <c r="F2" s="925" t="s">
        <v>58</v>
      </c>
      <c r="G2" s="926"/>
      <c r="H2" s="925" t="s">
        <v>59</v>
      </c>
      <c r="I2" s="926"/>
      <c r="J2" s="922" t="s">
        <v>64</v>
      </c>
    </row>
    <row r="3" spans="1:10" ht="25.5">
      <c r="A3" s="923"/>
      <c r="B3" s="923"/>
      <c r="C3" s="923"/>
      <c r="D3" s="924"/>
      <c r="E3" s="924"/>
      <c r="F3" s="838" t="s">
        <v>62</v>
      </c>
      <c r="G3" s="838" t="s">
        <v>63</v>
      </c>
      <c r="H3" s="838" t="s">
        <v>62</v>
      </c>
      <c r="I3" s="838" t="s">
        <v>63</v>
      </c>
      <c r="J3" s="923"/>
    </row>
    <row r="4" spans="1:10">
      <c r="A4" s="839">
        <v>1</v>
      </c>
      <c r="B4" s="840"/>
      <c r="C4" s="839" t="s">
        <v>65</v>
      </c>
      <c r="D4" s="841"/>
      <c r="E4" s="842"/>
      <c r="F4" s="843"/>
      <c r="G4" s="844"/>
      <c r="H4" s="843"/>
      <c r="I4" s="844"/>
      <c r="J4" s="845"/>
    </row>
    <row r="5" spans="1:10" ht="26.25">
      <c r="A5" s="846">
        <v>1</v>
      </c>
      <c r="B5" s="847" t="s">
        <v>66</v>
      </c>
      <c r="C5" s="848" t="s">
        <v>542</v>
      </c>
      <c r="D5" s="846" t="s">
        <v>67</v>
      </c>
      <c r="E5" s="849">
        <v>1000</v>
      </c>
      <c r="F5" s="850">
        <v>1.65</v>
      </c>
      <c r="G5" s="850">
        <f>F5*E5</f>
        <v>1650</v>
      </c>
      <c r="H5" s="850">
        <v>0.2</v>
      </c>
      <c r="I5" s="850">
        <f>H5*E5</f>
        <v>200</v>
      </c>
      <c r="J5" s="850">
        <f>I5+G5</f>
        <v>1850</v>
      </c>
    </row>
    <row r="6" spans="1:10" ht="26.25">
      <c r="A6" s="846">
        <v>2</v>
      </c>
      <c r="B6" s="847" t="s">
        <v>66</v>
      </c>
      <c r="C6" s="848" t="s">
        <v>543</v>
      </c>
      <c r="D6" s="851" t="s">
        <v>67</v>
      </c>
      <c r="E6" s="852">
        <v>2150</v>
      </c>
      <c r="F6" s="850">
        <v>2.7</v>
      </c>
      <c r="G6" s="850">
        <f t="shared" ref="G6:G69" si="0">F6*E6</f>
        <v>5805</v>
      </c>
      <c r="H6" s="850">
        <v>0.2</v>
      </c>
      <c r="I6" s="850">
        <f t="shared" ref="I6:I69" si="1">H6*E6</f>
        <v>430</v>
      </c>
      <c r="J6" s="850">
        <f t="shared" ref="J6:J69" si="2">I6+G6</f>
        <v>6235</v>
      </c>
    </row>
    <row r="7" spans="1:10" ht="26.25">
      <c r="A7" s="846">
        <v>3</v>
      </c>
      <c r="B7" s="847" t="s">
        <v>66</v>
      </c>
      <c r="C7" s="848" t="s">
        <v>544</v>
      </c>
      <c r="D7" s="851" t="s">
        <v>67</v>
      </c>
      <c r="E7" s="852">
        <v>400</v>
      </c>
      <c r="F7" s="850">
        <v>4.0999999999999996</v>
      </c>
      <c r="G7" s="850">
        <f t="shared" si="0"/>
        <v>1639.9999999999998</v>
      </c>
      <c r="H7" s="850">
        <v>0.2</v>
      </c>
      <c r="I7" s="850">
        <f t="shared" si="1"/>
        <v>80</v>
      </c>
      <c r="J7" s="850">
        <f t="shared" si="2"/>
        <v>1719.9999999999998</v>
      </c>
    </row>
    <row r="8" spans="1:10" ht="26.25">
      <c r="A8" s="851">
        <v>4</v>
      </c>
      <c r="B8" s="847" t="s">
        <v>66</v>
      </c>
      <c r="C8" s="848" t="s">
        <v>545</v>
      </c>
      <c r="D8" s="851" t="s">
        <v>67</v>
      </c>
      <c r="E8" s="852">
        <v>300</v>
      </c>
      <c r="F8" s="850">
        <v>6.2</v>
      </c>
      <c r="G8" s="850">
        <f t="shared" si="0"/>
        <v>1860</v>
      </c>
      <c r="H8" s="850">
        <v>1.5</v>
      </c>
      <c r="I8" s="850">
        <f t="shared" si="1"/>
        <v>450</v>
      </c>
      <c r="J8" s="850">
        <f t="shared" si="2"/>
        <v>2310</v>
      </c>
    </row>
    <row r="9" spans="1:10" ht="31.5">
      <c r="A9" s="851">
        <v>5</v>
      </c>
      <c r="B9" s="847" t="s">
        <v>66</v>
      </c>
      <c r="C9" s="853" t="s">
        <v>494</v>
      </c>
      <c r="D9" s="851" t="s">
        <v>67</v>
      </c>
      <c r="E9" s="852">
        <v>100</v>
      </c>
      <c r="F9" s="850">
        <v>7.2</v>
      </c>
      <c r="G9" s="850">
        <f t="shared" si="0"/>
        <v>720</v>
      </c>
      <c r="H9" s="850">
        <v>1.5</v>
      </c>
      <c r="I9" s="850">
        <f t="shared" si="1"/>
        <v>150</v>
      </c>
      <c r="J9" s="850">
        <f t="shared" si="2"/>
        <v>870</v>
      </c>
    </row>
    <row r="10" spans="1:10" ht="31.5">
      <c r="A10" s="851">
        <v>6</v>
      </c>
      <c r="B10" s="847" t="s">
        <v>66</v>
      </c>
      <c r="C10" s="853" t="s">
        <v>68</v>
      </c>
      <c r="D10" s="851" t="s">
        <v>67</v>
      </c>
      <c r="E10" s="852">
        <v>110</v>
      </c>
      <c r="F10" s="850">
        <v>9.6999999999999993</v>
      </c>
      <c r="G10" s="850">
        <f t="shared" si="0"/>
        <v>1067</v>
      </c>
      <c r="H10" s="850">
        <v>1.5</v>
      </c>
      <c r="I10" s="850">
        <f t="shared" si="1"/>
        <v>165</v>
      </c>
      <c r="J10" s="850">
        <f t="shared" si="2"/>
        <v>1232</v>
      </c>
    </row>
    <row r="11" spans="1:10" ht="31.5">
      <c r="A11" s="851">
        <v>7</v>
      </c>
      <c r="B11" s="847" t="s">
        <v>66</v>
      </c>
      <c r="C11" s="853" t="s">
        <v>495</v>
      </c>
      <c r="D11" s="851" t="s">
        <v>67</v>
      </c>
      <c r="E11" s="852">
        <v>60</v>
      </c>
      <c r="F11" s="850">
        <v>17.45</v>
      </c>
      <c r="G11" s="850">
        <f t="shared" si="0"/>
        <v>1047</v>
      </c>
      <c r="H11" s="850">
        <v>1.5</v>
      </c>
      <c r="I11" s="850">
        <f t="shared" si="1"/>
        <v>90</v>
      </c>
      <c r="J11" s="850">
        <f t="shared" si="2"/>
        <v>1137</v>
      </c>
    </row>
    <row r="12" spans="1:10" ht="31.5">
      <c r="A12" s="851">
        <v>8</v>
      </c>
      <c r="B12" s="847" t="s">
        <v>66</v>
      </c>
      <c r="C12" s="853" t="s">
        <v>69</v>
      </c>
      <c r="D12" s="851" t="s">
        <v>67</v>
      </c>
      <c r="E12" s="852">
        <v>40</v>
      </c>
      <c r="F12" s="850">
        <v>26.5</v>
      </c>
      <c r="G12" s="850">
        <f t="shared" si="0"/>
        <v>1060</v>
      </c>
      <c r="H12" s="850">
        <v>1.5</v>
      </c>
      <c r="I12" s="850">
        <f t="shared" si="1"/>
        <v>60</v>
      </c>
      <c r="J12" s="850">
        <f t="shared" si="2"/>
        <v>1120</v>
      </c>
    </row>
    <row r="13" spans="1:10" ht="31.5">
      <c r="A13" s="851">
        <v>9</v>
      </c>
      <c r="B13" s="847" t="s">
        <v>66</v>
      </c>
      <c r="C13" s="853" t="s">
        <v>496</v>
      </c>
      <c r="D13" s="851" t="s">
        <v>67</v>
      </c>
      <c r="E13" s="852">
        <v>40</v>
      </c>
      <c r="F13" s="850">
        <v>38.799999999999997</v>
      </c>
      <c r="G13" s="850">
        <f t="shared" si="0"/>
        <v>1552</v>
      </c>
      <c r="H13" s="850">
        <v>1.5</v>
      </c>
      <c r="I13" s="850">
        <f t="shared" si="1"/>
        <v>60</v>
      </c>
      <c r="J13" s="850">
        <f t="shared" si="2"/>
        <v>1612</v>
      </c>
    </row>
    <row r="14" spans="1:10" ht="15.75">
      <c r="A14" s="851">
        <v>10</v>
      </c>
      <c r="B14" s="847" t="s">
        <v>66</v>
      </c>
      <c r="C14" s="853" t="s">
        <v>546</v>
      </c>
      <c r="D14" s="851" t="s">
        <v>67</v>
      </c>
      <c r="E14" s="852">
        <v>25</v>
      </c>
      <c r="F14" s="850">
        <v>12</v>
      </c>
      <c r="G14" s="850">
        <f t="shared" si="0"/>
        <v>300</v>
      </c>
      <c r="H14" s="850">
        <v>1</v>
      </c>
      <c r="I14" s="850">
        <f t="shared" si="1"/>
        <v>25</v>
      </c>
      <c r="J14" s="850">
        <f t="shared" si="2"/>
        <v>325</v>
      </c>
    </row>
    <row r="15" spans="1:10" ht="15.75">
      <c r="A15" s="851">
        <v>11</v>
      </c>
      <c r="B15" s="847" t="s">
        <v>66</v>
      </c>
      <c r="C15" s="853" t="s">
        <v>70</v>
      </c>
      <c r="D15" s="851" t="s">
        <v>67</v>
      </c>
      <c r="E15" s="852">
        <v>25</v>
      </c>
      <c r="F15" s="850">
        <v>11.75</v>
      </c>
      <c r="G15" s="850">
        <f t="shared" si="0"/>
        <v>293.75</v>
      </c>
      <c r="H15" s="850">
        <v>1</v>
      </c>
      <c r="I15" s="850">
        <f t="shared" si="1"/>
        <v>25</v>
      </c>
      <c r="J15" s="850">
        <f t="shared" si="2"/>
        <v>318.75</v>
      </c>
    </row>
    <row r="16" spans="1:10" ht="15.75">
      <c r="A16" s="851">
        <v>12</v>
      </c>
      <c r="B16" s="847" t="s">
        <v>66</v>
      </c>
      <c r="C16" s="853" t="s">
        <v>547</v>
      </c>
      <c r="D16" s="851" t="s">
        <v>67</v>
      </c>
      <c r="E16" s="852">
        <v>25</v>
      </c>
      <c r="F16" s="850">
        <v>14.2</v>
      </c>
      <c r="G16" s="850">
        <f t="shared" si="0"/>
        <v>355</v>
      </c>
      <c r="H16" s="850">
        <v>1</v>
      </c>
      <c r="I16" s="850">
        <f t="shared" si="1"/>
        <v>25</v>
      </c>
      <c r="J16" s="850">
        <f t="shared" si="2"/>
        <v>380</v>
      </c>
    </row>
    <row r="17" spans="1:10" ht="15.75">
      <c r="A17" s="851">
        <v>13</v>
      </c>
      <c r="B17" s="847" t="s">
        <v>66</v>
      </c>
      <c r="C17" s="853" t="s">
        <v>548</v>
      </c>
      <c r="D17" s="851" t="s">
        <v>67</v>
      </c>
      <c r="E17" s="852">
        <v>25</v>
      </c>
      <c r="F17" s="850">
        <v>5</v>
      </c>
      <c r="G17" s="850">
        <f t="shared" si="0"/>
        <v>125</v>
      </c>
      <c r="H17" s="850">
        <v>1</v>
      </c>
      <c r="I17" s="850">
        <f t="shared" si="1"/>
        <v>25</v>
      </c>
      <c r="J17" s="850">
        <f t="shared" si="2"/>
        <v>150</v>
      </c>
    </row>
    <row r="18" spans="1:10" ht="15.75">
      <c r="A18" s="851">
        <v>14</v>
      </c>
      <c r="B18" s="847" t="s">
        <v>549</v>
      </c>
      <c r="C18" s="853" t="s">
        <v>72</v>
      </c>
      <c r="D18" s="851" t="s">
        <v>73</v>
      </c>
      <c r="E18" s="852">
        <v>10</v>
      </c>
      <c r="F18" s="850">
        <v>2.81</v>
      </c>
      <c r="G18" s="850">
        <f t="shared" si="0"/>
        <v>28.1</v>
      </c>
      <c r="H18" s="850">
        <v>0.5</v>
      </c>
      <c r="I18" s="850">
        <f t="shared" si="1"/>
        <v>5</v>
      </c>
      <c r="J18" s="850">
        <f t="shared" si="2"/>
        <v>33.1</v>
      </c>
    </row>
    <row r="19" spans="1:10" ht="15.75">
      <c r="A19" s="851">
        <v>15</v>
      </c>
      <c r="B19" s="847" t="s">
        <v>549</v>
      </c>
      <c r="C19" s="853" t="s">
        <v>74</v>
      </c>
      <c r="D19" s="851" t="s">
        <v>73</v>
      </c>
      <c r="E19" s="852">
        <v>20</v>
      </c>
      <c r="F19" s="850">
        <v>1.9</v>
      </c>
      <c r="G19" s="850">
        <f t="shared" si="0"/>
        <v>38</v>
      </c>
      <c r="H19" s="850">
        <v>0.5</v>
      </c>
      <c r="I19" s="850">
        <f t="shared" si="1"/>
        <v>10</v>
      </c>
      <c r="J19" s="850">
        <f t="shared" si="2"/>
        <v>48</v>
      </c>
    </row>
    <row r="20" spans="1:10" ht="15.75">
      <c r="A20" s="851">
        <v>16</v>
      </c>
      <c r="B20" s="847" t="s">
        <v>549</v>
      </c>
      <c r="C20" s="853" t="s">
        <v>497</v>
      </c>
      <c r="D20" s="851" t="s">
        <v>73</v>
      </c>
      <c r="E20" s="852">
        <v>10</v>
      </c>
      <c r="F20" s="850">
        <v>2.4500000000000002</v>
      </c>
      <c r="G20" s="850">
        <f t="shared" si="0"/>
        <v>24.5</v>
      </c>
      <c r="H20" s="850">
        <v>0.5</v>
      </c>
      <c r="I20" s="850">
        <f t="shared" si="1"/>
        <v>5</v>
      </c>
      <c r="J20" s="850">
        <f t="shared" si="2"/>
        <v>29.5</v>
      </c>
    </row>
    <row r="21" spans="1:10" ht="15.75">
      <c r="A21" s="851">
        <v>17</v>
      </c>
      <c r="B21" s="847" t="s">
        <v>549</v>
      </c>
      <c r="C21" s="853" t="s">
        <v>497</v>
      </c>
      <c r="D21" s="851" t="s">
        <v>73</v>
      </c>
      <c r="E21" s="852">
        <v>10</v>
      </c>
      <c r="F21" s="850">
        <v>4.68</v>
      </c>
      <c r="G21" s="850">
        <f t="shared" si="0"/>
        <v>46.8</v>
      </c>
      <c r="H21" s="850">
        <v>0.5</v>
      </c>
      <c r="I21" s="850">
        <f t="shared" si="1"/>
        <v>5</v>
      </c>
      <c r="J21" s="850">
        <f t="shared" si="2"/>
        <v>51.8</v>
      </c>
    </row>
    <row r="22" spans="1:10">
      <c r="A22" s="839">
        <v>2</v>
      </c>
      <c r="B22" s="840"/>
      <c r="C22" s="855" t="s">
        <v>75</v>
      </c>
      <c r="D22" s="844"/>
      <c r="E22" s="856"/>
      <c r="F22" s="857"/>
      <c r="G22" s="850">
        <f t="shared" si="0"/>
        <v>0</v>
      </c>
      <c r="H22" s="856"/>
      <c r="I22" s="850">
        <f t="shared" si="1"/>
        <v>0</v>
      </c>
      <c r="J22" s="850">
        <f t="shared" si="2"/>
        <v>0</v>
      </c>
    </row>
    <row r="23" spans="1:10" ht="31.5">
      <c r="A23" s="858">
        <v>1</v>
      </c>
      <c r="B23" s="859" t="s">
        <v>76</v>
      </c>
      <c r="C23" s="853" t="s">
        <v>77</v>
      </c>
      <c r="D23" s="851" t="s">
        <v>73</v>
      </c>
      <c r="E23" s="852">
        <v>10</v>
      </c>
      <c r="F23" s="850">
        <v>5</v>
      </c>
      <c r="G23" s="850">
        <f t="shared" si="0"/>
        <v>50</v>
      </c>
      <c r="H23" s="850">
        <v>12</v>
      </c>
      <c r="I23" s="850">
        <f t="shared" si="1"/>
        <v>120</v>
      </c>
      <c r="J23" s="850">
        <f t="shared" si="2"/>
        <v>170</v>
      </c>
    </row>
    <row r="24" spans="1:10" ht="31.5">
      <c r="A24" s="860">
        <v>2</v>
      </c>
      <c r="B24" s="859" t="s">
        <v>76</v>
      </c>
      <c r="C24" s="853" t="s">
        <v>78</v>
      </c>
      <c r="D24" s="851" t="s">
        <v>73</v>
      </c>
      <c r="E24" s="852">
        <v>5</v>
      </c>
      <c r="F24" s="850">
        <v>6.5</v>
      </c>
      <c r="G24" s="850">
        <f t="shared" si="0"/>
        <v>32.5</v>
      </c>
      <c r="H24" s="850">
        <v>12</v>
      </c>
      <c r="I24" s="850">
        <f t="shared" si="1"/>
        <v>60</v>
      </c>
      <c r="J24" s="850">
        <f t="shared" si="2"/>
        <v>92.5</v>
      </c>
    </row>
    <row r="25" spans="1:10" ht="28.5">
      <c r="A25" s="860">
        <v>3</v>
      </c>
      <c r="B25" s="859" t="s">
        <v>76</v>
      </c>
      <c r="C25" s="853" t="s">
        <v>550</v>
      </c>
      <c r="D25" s="851" t="s">
        <v>73</v>
      </c>
      <c r="E25" s="852">
        <v>60</v>
      </c>
      <c r="F25" s="850">
        <v>6.5</v>
      </c>
      <c r="G25" s="850">
        <f t="shared" si="0"/>
        <v>390</v>
      </c>
      <c r="H25" s="850">
        <v>12</v>
      </c>
      <c r="I25" s="850">
        <f t="shared" si="1"/>
        <v>720</v>
      </c>
      <c r="J25" s="850">
        <f t="shared" si="2"/>
        <v>1110</v>
      </c>
    </row>
    <row r="26" spans="1:10" ht="31.5">
      <c r="A26" s="860">
        <v>4</v>
      </c>
      <c r="B26" s="859" t="s">
        <v>80</v>
      </c>
      <c r="C26" s="853" t="s">
        <v>551</v>
      </c>
      <c r="D26" s="851" t="s">
        <v>73</v>
      </c>
      <c r="E26" s="852">
        <v>53</v>
      </c>
      <c r="F26" s="850">
        <v>8.5</v>
      </c>
      <c r="G26" s="850">
        <f t="shared" si="0"/>
        <v>450.5</v>
      </c>
      <c r="H26" s="850">
        <v>6</v>
      </c>
      <c r="I26" s="850">
        <f t="shared" si="1"/>
        <v>318</v>
      </c>
      <c r="J26" s="850">
        <f t="shared" si="2"/>
        <v>768.5</v>
      </c>
    </row>
    <row r="27" spans="1:10" ht="15.75">
      <c r="A27" s="860">
        <v>5</v>
      </c>
      <c r="B27" s="859" t="s">
        <v>80</v>
      </c>
      <c r="C27" s="853" t="s">
        <v>82</v>
      </c>
      <c r="D27" s="851" t="s">
        <v>73</v>
      </c>
      <c r="E27" s="852">
        <v>16</v>
      </c>
      <c r="F27" s="850">
        <v>112</v>
      </c>
      <c r="G27" s="850">
        <f t="shared" si="0"/>
        <v>1792</v>
      </c>
      <c r="H27" s="850">
        <v>20</v>
      </c>
      <c r="I27" s="850">
        <f t="shared" si="1"/>
        <v>320</v>
      </c>
      <c r="J27" s="850">
        <f t="shared" si="2"/>
        <v>2112</v>
      </c>
    </row>
    <row r="28" spans="1:10" ht="15.75">
      <c r="A28" s="860">
        <v>6</v>
      </c>
      <c r="B28" s="859" t="s">
        <v>76</v>
      </c>
      <c r="C28" s="853" t="s">
        <v>83</v>
      </c>
      <c r="D28" s="851" t="s">
        <v>73</v>
      </c>
      <c r="E28" s="852">
        <v>18</v>
      </c>
      <c r="F28" s="850">
        <v>1.5</v>
      </c>
      <c r="G28" s="850">
        <f t="shared" si="0"/>
        <v>27</v>
      </c>
      <c r="H28" s="850">
        <v>0</v>
      </c>
      <c r="I28" s="850">
        <f t="shared" si="1"/>
        <v>0</v>
      </c>
      <c r="J28" s="850">
        <f t="shared" si="2"/>
        <v>27</v>
      </c>
    </row>
    <row r="29" spans="1:10" ht="15.75">
      <c r="A29" s="860">
        <v>7</v>
      </c>
      <c r="B29" s="859" t="s">
        <v>76</v>
      </c>
      <c r="C29" s="853" t="s">
        <v>84</v>
      </c>
      <c r="D29" s="851" t="s">
        <v>73</v>
      </c>
      <c r="E29" s="852">
        <v>25</v>
      </c>
      <c r="F29" s="850">
        <v>2.2999999999999998</v>
      </c>
      <c r="G29" s="850">
        <f t="shared" si="0"/>
        <v>57.499999999999993</v>
      </c>
      <c r="H29" s="850">
        <v>0</v>
      </c>
      <c r="I29" s="850">
        <f t="shared" si="1"/>
        <v>0</v>
      </c>
      <c r="J29" s="850">
        <f t="shared" si="2"/>
        <v>57.499999999999993</v>
      </c>
    </row>
    <row r="30" spans="1:10" ht="15.75">
      <c r="A30" s="860">
        <v>8</v>
      </c>
      <c r="B30" s="859" t="s">
        <v>76</v>
      </c>
      <c r="C30" s="853" t="s">
        <v>85</v>
      </c>
      <c r="D30" s="851" t="s">
        <v>73</v>
      </c>
      <c r="E30" s="852">
        <v>14</v>
      </c>
      <c r="F30" s="850">
        <v>3.4</v>
      </c>
      <c r="G30" s="850">
        <f t="shared" si="0"/>
        <v>47.6</v>
      </c>
      <c r="H30" s="850">
        <v>0</v>
      </c>
      <c r="I30" s="850">
        <f t="shared" si="1"/>
        <v>0</v>
      </c>
      <c r="J30" s="850">
        <f t="shared" si="2"/>
        <v>47.6</v>
      </c>
    </row>
    <row r="31" spans="1:10" ht="15.75">
      <c r="A31" s="860">
        <v>9</v>
      </c>
      <c r="B31" s="859" t="s">
        <v>80</v>
      </c>
      <c r="C31" s="853" t="s">
        <v>86</v>
      </c>
      <c r="D31" s="851" t="s">
        <v>73</v>
      </c>
      <c r="E31" s="852">
        <v>45</v>
      </c>
      <c r="F31" s="850">
        <v>2.5</v>
      </c>
      <c r="G31" s="850">
        <f t="shared" si="0"/>
        <v>112.5</v>
      </c>
      <c r="H31" s="850">
        <v>8</v>
      </c>
      <c r="I31" s="850">
        <f t="shared" si="1"/>
        <v>360</v>
      </c>
      <c r="J31" s="850">
        <f t="shared" si="2"/>
        <v>472.5</v>
      </c>
    </row>
    <row r="32" spans="1:10" ht="15.75">
      <c r="A32" s="860">
        <v>10</v>
      </c>
      <c r="B32" s="859" t="s">
        <v>80</v>
      </c>
      <c r="C32" s="853" t="s">
        <v>87</v>
      </c>
      <c r="D32" s="851" t="s">
        <v>73</v>
      </c>
      <c r="E32" s="852">
        <v>75</v>
      </c>
      <c r="F32" s="850">
        <v>0.5</v>
      </c>
      <c r="G32" s="850">
        <f t="shared" si="0"/>
        <v>37.5</v>
      </c>
      <c r="H32" s="850">
        <v>0.5</v>
      </c>
      <c r="I32" s="850">
        <f t="shared" si="1"/>
        <v>37.5</v>
      </c>
      <c r="J32" s="850">
        <f t="shared" si="2"/>
        <v>75</v>
      </c>
    </row>
    <row r="33" spans="1:10" ht="31.5">
      <c r="A33" s="860">
        <v>11</v>
      </c>
      <c r="B33" s="847" t="s">
        <v>549</v>
      </c>
      <c r="C33" s="853" t="s">
        <v>88</v>
      </c>
      <c r="D33" s="851" t="s">
        <v>73</v>
      </c>
      <c r="E33" s="852">
        <v>150</v>
      </c>
      <c r="F33" s="850">
        <v>0.48</v>
      </c>
      <c r="G33" s="850">
        <f t="shared" si="0"/>
        <v>72</v>
      </c>
      <c r="H33" s="850">
        <v>0.1</v>
      </c>
      <c r="I33" s="850">
        <f t="shared" si="1"/>
        <v>15</v>
      </c>
      <c r="J33" s="850">
        <f t="shared" si="2"/>
        <v>87</v>
      </c>
    </row>
    <row r="34" spans="1:10" ht="31.5">
      <c r="A34" s="860">
        <v>12</v>
      </c>
      <c r="B34" s="859" t="s">
        <v>80</v>
      </c>
      <c r="C34" s="853" t="s">
        <v>89</v>
      </c>
      <c r="D34" s="851" t="s">
        <v>67</v>
      </c>
      <c r="E34" s="861">
        <v>300</v>
      </c>
      <c r="F34" s="850">
        <v>0.42</v>
      </c>
      <c r="G34" s="850">
        <f t="shared" si="0"/>
        <v>126</v>
      </c>
      <c r="H34" s="850">
        <v>0.1</v>
      </c>
      <c r="I34" s="850">
        <f t="shared" si="1"/>
        <v>30</v>
      </c>
      <c r="J34" s="850">
        <f t="shared" si="2"/>
        <v>156</v>
      </c>
    </row>
    <row r="35" spans="1:10" ht="15.75">
      <c r="A35" s="860">
        <v>13</v>
      </c>
      <c r="B35" s="859" t="s">
        <v>80</v>
      </c>
      <c r="C35" s="853" t="s">
        <v>90</v>
      </c>
      <c r="D35" s="851" t="s">
        <v>67</v>
      </c>
      <c r="E35" s="861">
        <v>85</v>
      </c>
      <c r="F35" s="850">
        <v>18.739999999999998</v>
      </c>
      <c r="G35" s="850">
        <f t="shared" si="0"/>
        <v>1592.8999999999999</v>
      </c>
      <c r="H35" s="850">
        <v>3</v>
      </c>
      <c r="I35" s="850">
        <f t="shared" si="1"/>
        <v>255</v>
      </c>
      <c r="J35" s="850">
        <f t="shared" si="2"/>
        <v>1847.8999999999999</v>
      </c>
    </row>
    <row r="36" spans="1:10" ht="15.75">
      <c r="A36" s="860">
        <v>14</v>
      </c>
      <c r="B36" s="859" t="s">
        <v>80</v>
      </c>
      <c r="C36" s="853" t="s">
        <v>91</v>
      </c>
      <c r="D36" s="851" t="s">
        <v>73</v>
      </c>
      <c r="E36" s="861">
        <v>240</v>
      </c>
      <c r="F36" s="850">
        <v>4.21</v>
      </c>
      <c r="G36" s="850">
        <f t="shared" si="0"/>
        <v>1010.4</v>
      </c>
      <c r="H36" s="850">
        <v>0</v>
      </c>
      <c r="I36" s="850">
        <f t="shared" si="1"/>
        <v>0</v>
      </c>
      <c r="J36" s="850">
        <f t="shared" si="2"/>
        <v>1010.4</v>
      </c>
    </row>
    <row r="37" spans="1:10" ht="15.75">
      <c r="A37" s="860">
        <v>15</v>
      </c>
      <c r="B37" s="859" t="s">
        <v>80</v>
      </c>
      <c r="C37" s="853" t="s">
        <v>92</v>
      </c>
      <c r="D37" s="851" t="s">
        <v>73</v>
      </c>
      <c r="E37" s="861">
        <v>30</v>
      </c>
      <c r="F37" s="850">
        <v>11.52</v>
      </c>
      <c r="G37" s="850">
        <f t="shared" si="0"/>
        <v>345.59999999999997</v>
      </c>
      <c r="H37" s="850">
        <v>0</v>
      </c>
      <c r="I37" s="850">
        <f t="shared" si="1"/>
        <v>0</v>
      </c>
      <c r="J37" s="850">
        <f t="shared" si="2"/>
        <v>345.59999999999997</v>
      </c>
    </row>
    <row r="38" spans="1:10" ht="15.75">
      <c r="A38" s="860">
        <v>16</v>
      </c>
      <c r="B38" s="859" t="s">
        <v>80</v>
      </c>
      <c r="C38" s="853" t="s">
        <v>93</v>
      </c>
      <c r="D38" s="851" t="s">
        <v>73</v>
      </c>
      <c r="E38" s="861">
        <v>10</v>
      </c>
      <c r="F38" s="850">
        <v>29.35</v>
      </c>
      <c r="G38" s="850">
        <f t="shared" si="0"/>
        <v>293.5</v>
      </c>
      <c r="H38" s="850">
        <v>5</v>
      </c>
      <c r="I38" s="850">
        <f t="shared" si="1"/>
        <v>50</v>
      </c>
      <c r="J38" s="850">
        <f t="shared" si="2"/>
        <v>343.5</v>
      </c>
    </row>
    <row r="39" spans="1:10" ht="31.5">
      <c r="A39" s="860">
        <v>17</v>
      </c>
      <c r="B39" s="859" t="s">
        <v>80</v>
      </c>
      <c r="C39" s="853" t="s">
        <v>94</v>
      </c>
      <c r="D39" s="851" t="s">
        <v>73</v>
      </c>
      <c r="E39" s="861">
        <v>34</v>
      </c>
      <c r="F39" s="850">
        <v>31.14</v>
      </c>
      <c r="G39" s="850">
        <f t="shared" si="0"/>
        <v>1058.76</v>
      </c>
      <c r="H39" s="850">
        <v>5</v>
      </c>
      <c r="I39" s="850">
        <f t="shared" si="1"/>
        <v>170</v>
      </c>
      <c r="J39" s="850">
        <f t="shared" si="2"/>
        <v>1228.76</v>
      </c>
    </row>
    <row r="40" spans="1:10" ht="15.75">
      <c r="A40" s="860">
        <v>18</v>
      </c>
      <c r="B40" s="859" t="s">
        <v>80</v>
      </c>
      <c r="C40" s="853" t="s">
        <v>95</v>
      </c>
      <c r="D40" s="851" t="s">
        <v>67</v>
      </c>
      <c r="E40" s="861">
        <v>20</v>
      </c>
      <c r="F40" s="850">
        <v>11.2</v>
      </c>
      <c r="G40" s="850">
        <f t="shared" si="0"/>
        <v>224</v>
      </c>
      <c r="H40" s="850">
        <v>3</v>
      </c>
      <c r="I40" s="850">
        <f t="shared" si="1"/>
        <v>60</v>
      </c>
      <c r="J40" s="850">
        <f t="shared" si="2"/>
        <v>284</v>
      </c>
    </row>
    <row r="41" spans="1:10" ht="15.75">
      <c r="A41" s="860">
        <v>19</v>
      </c>
      <c r="B41" s="859" t="s">
        <v>80</v>
      </c>
      <c r="C41" s="853" t="s">
        <v>498</v>
      </c>
      <c r="D41" s="851" t="s">
        <v>67</v>
      </c>
      <c r="E41" s="861">
        <v>6</v>
      </c>
      <c r="F41" s="850">
        <v>18.55</v>
      </c>
      <c r="G41" s="850">
        <f t="shared" si="0"/>
        <v>111.30000000000001</v>
      </c>
      <c r="H41" s="850">
        <v>3</v>
      </c>
      <c r="I41" s="850">
        <f t="shared" si="1"/>
        <v>18</v>
      </c>
      <c r="J41" s="850">
        <f t="shared" si="2"/>
        <v>129.30000000000001</v>
      </c>
    </row>
    <row r="42" spans="1:10" ht="15.75">
      <c r="A42" s="860">
        <v>20</v>
      </c>
      <c r="B42" s="859" t="s">
        <v>80</v>
      </c>
      <c r="C42" s="853" t="s">
        <v>96</v>
      </c>
      <c r="D42" s="851" t="s">
        <v>97</v>
      </c>
      <c r="E42" s="852">
        <v>20</v>
      </c>
      <c r="F42" s="850">
        <v>18</v>
      </c>
      <c r="G42" s="850">
        <f t="shared" si="0"/>
        <v>360</v>
      </c>
      <c r="H42" s="850">
        <v>5</v>
      </c>
      <c r="I42" s="850">
        <f t="shared" si="1"/>
        <v>100</v>
      </c>
      <c r="J42" s="850">
        <f t="shared" si="2"/>
        <v>460</v>
      </c>
    </row>
    <row r="43" spans="1:10" ht="31.5">
      <c r="A43" s="860">
        <v>21</v>
      </c>
      <c r="B43" s="847"/>
      <c r="C43" s="853" t="s">
        <v>98</v>
      </c>
      <c r="D43" s="851" t="s">
        <v>97</v>
      </c>
      <c r="E43" s="852">
        <v>1</v>
      </c>
      <c r="F43" s="850">
        <v>200</v>
      </c>
      <c r="G43" s="850">
        <f t="shared" si="0"/>
        <v>200</v>
      </c>
      <c r="H43" s="850">
        <v>50</v>
      </c>
      <c r="I43" s="850">
        <f t="shared" si="1"/>
        <v>50</v>
      </c>
      <c r="J43" s="850">
        <f t="shared" si="2"/>
        <v>250</v>
      </c>
    </row>
    <row r="44" spans="1:10" ht="15.75">
      <c r="A44" s="862">
        <v>3</v>
      </c>
      <c r="B44" s="863"/>
      <c r="C44" s="864" t="s">
        <v>99</v>
      </c>
      <c r="D44" s="844"/>
      <c r="E44" s="856"/>
      <c r="F44" s="857"/>
      <c r="G44" s="850">
        <f t="shared" si="0"/>
        <v>0</v>
      </c>
      <c r="H44" s="856"/>
      <c r="I44" s="850">
        <f t="shared" si="1"/>
        <v>0</v>
      </c>
      <c r="J44" s="850">
        <f t="shared" si="2"/>
        <v>0</v>
      </c>
    </row>
    <row r="45" spans="1:10" ht="15.75">
      <c r="A45" s="851">
        <v>1</v>
      </c>
      <c r="B45" s="854"/>
      <c r="C45" s="853" t="s">
        <v>100</v>
      </c>
      <c r="D45" s="851" t="s">
        <v>73</v>
      </c>
      <c r="E45" s="852">
        <v>151</v>
      </c>
      <c r="F45" s="850">
        <v>48.5</v>
      </c>
      <c r="G45" s="850">
        <f t="shared" si="0"/>
        <v>7323.5</v>
      </c>
      <c r="H45" s="850">
        <v>12</v>
      </c>
      <c r="I45" s="850">
        <f t="shared" si="1"/>
        <v>1812</v>
      </c>
      <c r="J45" s="850">
        <f t="shared" si="2"/>
        <v>9135.5</v>
      </c>
    </row>
    <row r="46" spans="1:10" ht="31.5">
      <c r="A46" s="851">
        <v>2</v>
      </c>
      <c r="B46" s="854"/>
      <c r="C46" s="853" t="s">
        <v>499</v>
      </c>
      <c r="D46" s="851" t="s">
        <v>73</v>
      </c>
      <c r="E46" s="852">
        <v>12</v>
      </c>
      <c r="F46" s="850">
        <v>11.5</v>
      </c>
      <c r="G46" s="850">
        <f t="shared" si="0"/>
        <v>138</v>
      </c>
      <c r="H46" s="850">
        <v>12</v>
      </c>
      <c r="I46" s="850">
        <f t="shared" si="1"/>
        <v>144</v>
      </c>
      <c r="J46" s="850">
        <f t="shared" si="2"/>
        <v>282</v>
      </c>
    </row>
    <row r="47" spans="1:10" ht="31.5">
      <c r="A47" s="851">
        <v>3</v>
      </c>
      <c r="B47" s="854"/>
      <c r="C47" s="853" t="s">
        <v>500</v>
      </c>
      <c r="D47" s="851" t="s">
        <v>73</v>
      </c>
      <c r="E47" s="852">
        <v>8</v>
      </c>
      <c r="F47" s="850">
        <v>17.45</v>
      </c>
      <c r="G47" s="850">
        <f t="shared" si="0"/>
        <v>139.6</v>
      </c>
      <c r="H47" s="850">
        <v>12</v>
      </c>
      <c r="I47" s="850">
        <f t="shared" si="1"/>
        <v>96</v>
      </c>
      <c r="J47" s="850">
        <f t="shared" si="2"/>
        <v>235.6</v>
      </c>
    </row>
    <row r="48" spans="1:10" ht="15.75">
      <c r="A48" s="851">
        <v>4</v>
      </c>
      <c r="B48" s="847"/>
      <c r="C48" s="853" t="s">
        <v>101</v>
      </c>
      <c r="D48" s="851" t="s">
        <v>73</v>
      </c>
      <c r="E48" s="852">
        <v>9</v>
      </c>
      <c r="F48" s="850">
        <v>36.450000000000003</v>
      </c>
      <c r="G48" s="850">
        <f t="shared" si="0"/>
        <v>328.05</v>
      </c>
      <c r="H48" s="850">
        <v>12</v>
      </c>
      <c r="I48" s="850">
        <f t="shared" si="1"/>
        <v>108</v>
      </c>
      <c r="J48" s="850">
        <f t="shared" si="2"/>
        <v>436.05</v>
      </c>
    </row>
    <row r="49" spans="1:10" ht="15.75">
      <c r="A49" s="839">
        <v>4</v>
      </c>
      <c r="B49" s="865"/>
      <c r="C49" s="866" t="s">
        <v>102</v>
      </c>
      <c r="D49" s="844"/>
      <c r="E49" s="856"/>
      <c r="F49" s="857"/>
      <c r="G49" s="850">
        <f t="shared" si="0"/>
        <v>0</v>
      </c>
      <c r="H49" s="856"/>
      <c r="I49" s="850">
        <f t="shared" si="1"/>
        <v>0</v>
      </c>
      <c r="J49" s="850">
        <f t="shared" si="2"/>
        <v>0</v>
      </c>
    </row>
    <row r="50" spans="1:10" ht="15.75">
      <c r="A50" s="851">
        <v>1</v>
      </c>
      <c r="B50" s="847" t="s">
        <v>549</v>
      </c>
      <c r="C50" s="867" t="s">
        <v>103</v>
      </c>
      <c r="D50" s="851" t="s">
        <v>73</v>
      </c>
      <c r="E50" s="852">
        <v>1</v>
      </c>
      <c r="F50" s="850">
        <v>617.79999999999995</v>
      </c>
      <c r="G50" s="850">
        <f t="shared" si="0"/>
        <v>617.79999999999995</v>
      </c>
      <c r="H50" s="850">
        <v>15</v>
      </c>
      <c r="I50" s="850">
        <f t="shared" si="1"/>
        <v>15</v>
      </c>
      <c r="J50" s="850">
        <f t="shared" si="2"/>
        <v>632.79999999999995</v>
      </c>
    </row>
    <row r="51" spans="1:10" ht="15.75">
      <c r="A51" s="851">
        <v>2</v>
      </c>
      <c r="B51" s="847" t="s">
        <v>549</v>
      </c>
      <c r="C51" s="867" t="s">
        <v>104</v>
      </c>
      <c r="D51" s="851" t="s">
        <v>73</v>
      </c>
      <c r="E51" s="852">
        <v>1</v>
      </c>
      <c r="F51" s="850">
        <v>340</v>
      </c>
      <c r="G51" s="850">
        <f t="shared" si="0"/>
        <v>340</v>
      </c>
      <c r="H51" s="850">
        <v>15</v>
      </c>
      <c r="I51" s="850">
        <f t="shared" si="1"/>
        <v>15</v>
      </c>
      <c r="J51" s="850">
        <f t="shared" si="2"/>
        <v>355</v>
      </c>
    </row>
    <row r="52" spans="1:10" ht="15.75">
      <c r="A52" s="851">
        <v>3</v>
      </c>
      <c r="B52" s="847" t="s">
        <v>549</v>
      </c>
      <c r="C52" s="867" t="s">
        <v>105</v>
      </c>
      <c r="D52" s="851" t="s">
        <v>73</v>
      </c>
      <c r="E52" s="852">
        <v>4</v>
      </c>
      <c r="F52" s="850">
        <v>41.2</v>
      </c>
      <c r="G52" s="850">
        <f t="shared" si="0"/>
        <v>164.8</v>
      </c>
      <c r="H52" s="850">
        <v>10</v>
      </c>
      <c r="I52" s="850">
        <f t="shared" si="1"/>
        <v>40</v>
      </c>
      <c r="J52" s="850">
        <f t="shared" si="2"/>
        <v>204.8</v>
      </c>
    </row>
    <row r="53" spans="1:10" ht="15.75">
      <c r="A53" s="851">
        <v>4</v>
      </c>
      <c r="B53" s="847" t="s">
        <v>549</v>
      </c>
      <c r="C53" s="867" t="s">
        <v>106</v>
      </c>
      <c r="D53" s="851" t="s">
        <v>73</v>
      </c>
      <c r="E53" s="852">
        <v>4</v>
      </c>
      <c r="F53" s="850">
        <v>15.5</v>
      </c>
      <c r="G53" s="850">
        <f t="shared" si="0"/>
        <v>62</v>
      </c>
      <c r="H53" s="850">
        <v>10</v>
      </c>
      <c r="I53" s="850">
        <f t="shared" si="1"/>
        <v>40</v>
      </c>
      <c r="J53" s="850">
        <f t="shared" si="2"/>
        <v>102</v>
      </c>
    </row>
    <row r="54" spans="1:10" ht="15.75">
      <c r="A54" s="851">
        <v>5</v>
      </c>
      <c r="B54" s="847" t="s">
        <v>549</v>
      </c>
      <c r="C54" s="867" t="s">
        <v>501</v>
      </c>
      <c r="D54" s="851" t="s">
        <v>73</v>
      </c>
      <c r="E54" s="852">
        <v>3</v>
      </c>
      <c r="F54" s="850">
        <v>87</v>
      </c>
      <c r="G54" s="850">
        <f t="shared" si="0"/>
        <v>261</v>
      </c>
      <c r="H54" s="850">
        <v>10</v>
      </c>
      <c r="I54" s="850">
        <f t="shared" si="1"/>
        <v>30</v>
      </c>
      <c r="J54" s="850">
        <f t="shared" si="2"/>
        <v>291</v>
      </c>
    </row>
    <row r="55" spans="1:10" ht="15.75">
      <c r="A55" s="851">
        <v>6</v>
      </c>
      <c r="B55" s="847" t="s">
        <v>549</v>
      </c>
      <c r="C55" s="867" t="s">
        <v>107</v>
      </c>
      <c r="D55" s="851" t="s">
        <v>73</v>
      </c>
      <c r="E55" s="852">
        <v>4</v>
      </c>
      <c r="F55" s="850">
        <v>56</v>
      </c>
      <c r="G55" s="850">
        <f t="shared" si="0"/>
        <v>224</v>
      </c>
      <c r="H55" s="850">
        <v>10</v>
      </c>
      <c r="I55" s="850">
        <f t="shared" si="1"/>
        <v>40</v>
      </c>
      <c r="J55" s="850">
        <f t="shared" si="2"/>
        <v>264</v>
      </c>
    </row>
    <row r="56" spans="1:10" ht="31.5">
      <c r="A56" s="851">
        <v>7</v>
      </c>
      <c r="B56" s="847" t="s">
        <v>549</v>
      </c>
      <c r="C56" s="868" t="s">
        <v>108</v>
      </c>
      <c r="D56" s="851" t="s">
        <v>97</v>
      </c>
      <c r="E56" s="852">
        <v>1</v>
      </c>
      <c r="F56" s="850">
        <v>380</v>
      </c>
      <c r="G56" s="850">
        <f t="shared" si="0"/>
        <v>380</v>
      </c>
      <c r="H56" s="850">
        <v>100</v>
      </c>
      <c r="I56" s="850">
        <f t="shared" si="1"/>
        <v>100</v>
      </c>
      <c r="J56" s="850">
        <f t="shared" si="2"/>
        <v>480</v>
      </c>
    </row>
    <row r="57" spans="1:10" ht="15.75">
      <c r="A57" s="851">
        <v>8</v>
      </c>
      <c r="B57" s="847"/>
      <c r="C57" s="869" t="s">
        <v>116</v>
      </c>
      <c r="D57" s="851" t="s">
        <v>97</v>
      </c>
      <c r="E57" s="852">
        <v>1</v>
      </c>
      <c r="F57" s="850">
        <v>200</v>
      </c>
      <c r="G57" s="850">
        <f t="shared" si="0"/>
        <v>200</v>
      </c>
      <c r="H57" s="850">
        <v>50</v>
      </c>
      <c r="I57" s="850">
        <f t="shared" si="1"/>
        <v>50</v>
      </c>
      <c r="J57" s="850">
        <f t="shared" si="2"/>
        <v>250</v>
      </c>
    </row>
    <row r="58" spans="1:10" ht="15.75">
      <c r="A58" s="839">
        <v>5</v>
      </c>
      <c r="B58" s="840"/>
      <c r="C58" s="866" t="s">
        <v>502</v>
      </c>
      <c r="D58" s="844"/>
      <c r="E58" s="856"/>
      <c r="F58" s="857"/>
      <c r="G58" s="850">
        <f t="shared" si="0"/>
        <v>0</v>
      </c>
      <c r="H58" s="856"/>
      <c r="I58" s="850">
        <f t="shared" si="1"/>
        <v>0</v>
      </c>
      <c r="J58" s="850">
        <f t="shared" si="2"/>
        <v>0</v>
      </c>
    </row>
    <row r="59" spans="1:10" ht="15.75">
      <c r="A59" s="851">
        <v>1</v>
      </c>
      <c r="B59" s="847" t="s">
        <v>549</v>
      </c>
      <c r="C59" s="867" t="s">
        <v>109</v>
      </c>
      <c r="D59" s="851" t="s">
        <v>73</v>
      </c>
      <c r="E59" s="852">
        <v>1</v>
      </c>
      <c r="F59" s="850">
        <v>246.25</v>
      </c>
      <c r="G59" s="850">
        <f t="shared" si="0"/>
        <v>246.25</v>
      </c>
      <c r="H59" s="850">
        <v>5</v>
      </c>
      <c r="I59" s="850">
        <f t="shared" si="1"/>
        <v>5</v>
      </c>
      <c r="J59" s="850">
        <f t="shared" si="2"/>
        <v>251.25</v>
      </c>
    </row>
    <row r="60" spans="1:10" ht="15.75">
      <c r="A60" s="851">
        <v>2</v>
      </c>
      <c r="B60" s="847" t="s">
        <v>549</v>
      </c>
      <c r="C60" s="867" t="s">
        <v>110</v>
      </c>
      <c r="D60" s="851" t="s">
        <v>73</v>
      </c>
      <c r="E60" s="852">
        <v>2</v>
      </c>
      <c r="F60" s="850">
        <v>41.2</v>
      </c>
      <c r="G60" s="850">
        <f t="shared" si="0"/>
        <v>82.4</v>
      </c>
      <c r="H60" s="850">
        <v>5</v>
      </c>
      <c r="I60" s="850">
        <f t="shared" si="1"/>
        <v>10</v>
      </c>
      <c r="J60" s="850">
        <f t="shared" si="2"/>
        <v>92.4</v>
      </c>
    </row>
    <row r="61" spans="1:10" ht="15.75">
      <c r="A61" s="851">
        <v>3</v>
      </c>
      <c r="B61" s="847" t="s">
        <v>549</v>
      </c>
      <c r="C61" s="867" t="s">
        <v>111</v>
      </c>
      <c r="D61" s="851" t="s">
        <v>73</v>
      </c>
      <c r="E61" s="852">
        <v>12</v>
      </c>
      <c r="F61" s="850">
        <v>10.56</v>
      </c>
      <c r="G61" s="850">
        <f t="shared" si="0"/>
        <v>126.72</v>
      </c>
      <c r="H61" s="850">
        <v>5</v>
      </c>
      <c r="I61" s="850">
        <f t="shared" si="1"/>
        <v>60</v>
      </c>
      <c r="J61" s="850">
        <f t="shared" si="2"/>
        <v>186.72</v>
      </c>
    </row>
    <row r="62" spans="1:10" ht="15.75">
      <c r="A62" s="851">
        <v>4</v>
      </c>
      <c r="B62" s="847" t="s">
        <v>549</v>
      </c>
      <c r="C62" s="867" t="s">
        <v>112</v>
      </c>
      <c r="D62" s="851" t="s">
        <v>73</v>
      </c>
      <c r="E62" s="852">
        <v>32</v>
      </c>
      <c r="F62" s="850">
        <v>10.75</v>
      </c>
      <c r="G62" s="850">
        <f t="shared" si="0"/>
        <v>344</v>
      </c>
      <c r="H62" s="850">
        <v>5</v>
      </c>
      <c r="I62" s="850">
        <f t="shared" si="1"/>
        <v>160</v>
      </c>
      <c r="J62" s="850">
        <f t="shared" si="2"/>
        <v>504</v>
      </c>
    </row>
    <row r="63" spans="1:10" ht="15.75">
      <c r="A63" s="851">
        <v>5</v>
      </c>
      <c r="B63" s="847" t="s">
        <v>549</v>
      </c>
      <c r="C63" s="867" t="s">
        <v>113</v>
      </c>
      <c r="D63" s="851" t="s">
        <v>73</v>
      </c>
      <c r="E63" s="852">
        <v>8</v>
      </c>
      <c r="F63" s="850">
        <v>10.75</v>
      </c>
      <c r="G63" s="850">
        <f t="shared" si="0"/>
        <v>86</v>
      </c>
      <c r="H63" s="850">
        <v>5</v>
      </c>
      <c r="I63" s="850">
        <f t="shared" si="1"/>
        <v>40</v>
      </c>
      <c r="J63" s="850">
        <f t="shared" si="2"/>
        <v>126</v>
      </c>
    </row>
    <row r="64" spans="1:10" ht="15.75">
      <c r="A64" s="851">
        <v>6</v>
      </c>
      <c r="B64" s="847" t="s">
        <v>549</v>
      </c>
      <c r="C64" s="867" t="s">
        <v>114</v>
      </c>
      <c r="D64" s="851" t="s">
        <v>73</v>
      </c>
      <c r="E64" s="852">
        <v>5</v>
      </c>
      <c r="F64" s="850">
        <v>41.6</v>
      </c>
      <c r="G64" s="850">
        <f t="shared" si="0"/>
        <v>208</v>
      </c>
      <c r="H64" s="850">
        <v>5</v>
      </c>
      <c r="I64" s="850">
        <f t="shared" si="1"/>
        <v>25</v>
      </c>
      <c r="J64" s="850">
        <f t="shared" si="2"/>
        <v>233</v>
      </c>
    </row>
    <row r="65" spans="1:10" ht="31.5">
      <c r="A65" s="851">
        <v>7</v>
      </c>
      <c r="B65" s="847" t="s">
        <v>549</v>
      </c>
      <c r="C65" s="870" t="s">
        <v>115</v>
      </c>
      <c r="D65" s="851" t="s">
        <v>73</v>
      </c>
      <c r="E65" s="852">
        <v>58</v>
      </c>
      <c r="F65" s="850">
        <v>0.92</v>
      </c>
      <c r="G65" s="850">
        <f t="shared" si="0"/>
        <v>53.36</v>
      </c>
      <c r="H65" s="850">
        <v>0.2</v>
      </c>
      <c r="I65" s="850">
        <f t="shared" si="1"/>
        <v>11.600000000000001</v>
      </c>
      <c r="J65" s="850">
        <f t="shared" si="2"/>
        <v>64.960000000000008</v>
      </c>
    </row>
    <row r="66" spans="1:10" ht="31.5">
      <c r="A66" s="851">
        <v>8</v>
      </c>
      <c r="B66" s="847" t="s">
        <v>549</v>
      </c>
      <c r="C66" s="869" t="s">
        <v>503</v>
      </c>
      <c r="D66" s="851" t="s">
        <v>97</v>
      </c>
      <c r="E66" s="852">
        <v>1</v>
      </c>
      <c r="F66" s="850">
        <v>355.6</v>
      </c>
      <c r="G66" s="850">
        <f t="shared" si="0"/>
        <v>355.6</v>
      </c>
      <c r="H66" s="850">
        <v>50</v>
      </c>
      <c r="I66" s="850">
        <f t="shared" si="1"/>
        <v>50</v>
      </c>
      <c r="J66" s="850">
        <f t="shared" si="2"/>
        <v>405.6</v>
      </c>
    </row>
    <row r="67" spans="1:10" ht="15.75">
      <c r="A67" s="851">
        <v>9</v>
      </c>
      <c r="B67" s="847"/>
      <c r="C67" s="869" t="s">
        <v>116</v>
      </c>
      <c r="D67" s="851" t="s">
        <v>97</v>
      </c>
      <c r="E67" s="852">
        <v>1</v>
      </c>
      <c r="F67" s="850">
        <v>200</v>
      </c>
      <c r="G67" s="850">
        <f t="shared" si="0"/>
        <v>200</v>
      </c>
      <c r="H67" s="850">
        <v>50</v>
      </c>
      <c r="I67" s="850">
        <f t="shared" si="1"/>
        <v>50</v>
      </c>
      <c r="J67" s="850">
        <f t="shared" si="2"/>
        <v>250</v>
      </c>
    </row>
    <row r="68" spans="1:10" ht="15.75">
      <c r="A68" s="839">
        <v>6</v>
      </c>
      <c r="B68" s="840"/>
      <c r="C68" s="866" t="s">
        <v>504</v>
      </c>
      <c r="D68" s="844"/>
      <c r="E68" s="856"/>
      <c r="F68" s="857"/>
      <c r="G68" s="850">
        <f t="shared" si="0"/>
        <v>0</v>
      </c>
      <c r="H68" s="856"/>
      <c r="I68" s="850">
        <f t="shared" si="1"/>
        <v>0</v>
      </c>
      <c r="J68" s="850">
        <f t="shared" si="2"/>
        <v>0</v>
      </c>
    </row>
    <row r="69" spans="1:10" ht="31.5">
      <c r="A69" s="851">
        <v>1</v>
      </c>
      <c r="B69" s="847" t="s">
        <v>549</v>
      </c>
      <c r="C69" s="869" t="s">
        <v>505</v>
      </c>
      <c r="D69" s="851" t="s">
        <v>73</v>
      </c>
      <c r="E69" s="871">
        <v>1</v>
      </c>
      <c r="F69" s="872">
        <v>325.76</v>
      </c>
      <c r="G69" s="850">
        <f t="shared" si="0"/>
        <v>325.76</v>
      </c>
      <c r="H69" s="872">
        <v>50</v>
      </c>
      <c r="I69" s="850">
        <f t="shared" si="1"/>
        <v>50</v>
      </c>
      <c r="J69" s="850">
        <f t="shared" si="2"/>
        <v>375.76</v>
      </c>
    </row>
    <row r="70" spans="1:10" ht="15.75">
      <c r="A70" s="851">
        <v>2</v>
      </c>
      <c r="B70" s="847" t="s">
        <v>549</v>
      </c>
      <c r="C70" s="867" t="s">
        <v>506</v>
      </c>
      <c r="D70" s="851" t="s">
        <v>73</v>
      </c>
      <c r="E70" s="852">
        <v>1</v>
      </c>
      <c r="F70" s="850">
        <v>417.35</v>
      </c>
      <c r="G70" s="850">
        <f t="shared" ref="G70:G108" si="3">F70*E70</f>
        <v>417.35</v>
      </c>
      <c r="H70" s="850">
        <v>15</v>
      </c>
      <c r="I70" s="850">
        <f t="shared" ref="I70:I108" si="4">H70*E70</f>
        <v>15</v>
      </c>
      <c r="J70" s="850">
        <f t="shared" ref="J70:J108" si="5">I70+G70</f>
        <v>432.35</v>
      </c>
    </row>
    <row r="71" spans="1:10" ht="15.75">
      <c r="A71" s="851">
        <v>3</v>
      </c>
      <c r="B71" s="847" t="s">
        <v>549</v>
      </c>
      <c r="C71" s="867" t="s">
        <v>507</v>
      </c>
      <c r="D71" s="851" t="s">
        <v>73</v>
      </c>
      <c r="E71" s="852">
        <v>2</v>
      </c>
      <c r="F71" s="850">
        <v>45.2</v>
      </c>
      <c r="G71" s="850">
        <f t="shared" si="3"/>
        <v>90.4</v>
      </c>
      <c r="H71" s="850">
        <v>10</v>
      </c>
      <c r="I71" s="850">
        <f t="shared" si="4"/>
        <v>20</v>
      </c>
      <c r="J71" s="850">
        <f t="shared" si="5"/>
        <v>110.4</v>
      </c>
    </row>
    <row r="72" spans="1:10" ht="15.75">
      <c r="A72" s="851">
        <v>4</v>
      </c>
      <c r="B72" s="847" t="s">
        <v>549</v>
      </c>
      <c r="C72" s="867" t="s">
        <v>508</v>
      </c>
      <c r="D72" s="851" t="s">
        <v>73</v>
      </c>
      <c r="E72" s="852">
        <v>2</v>
      </c>
      <c r="F72" s="850">
        <v>45.2</v>
      </c>
      <c r="G72" s="850">
        <f t="shared" si="3"/>
        <v>90.4</v>
      </c>
      <c r="H72" s="850">
        <v>10</v>
      </c>
      <c r="I72" s="850">
        <f t="shared" si="4"/>
        <v>20</v>
      </c>
      <c r="J72" s="850">
        <f t="shared" si="5"/>
        <v>110.4</v>
      </c>
    </row>
    <row r="73" spans="1:10" ht="15.75">
      <c r="A73" s="851">
        <v>5</v>
      </c>
      <c r="B73" s="847" t="s">
        <v>549</v>
      </c>
      <c r="C73" s="867" t="s">
        <v>113</v>
      </c>
      <c r="D73" s="851" t="s">
        <v>73</v>
      </c>
      <c r="E73" s="852">
        <v>7</v>
      </c>
      <c r="F73" s="850">
        <v>10.75</v>
      </c>
      <c r="G73" s="850">
        <f t="shared" si="3"/>
        <v>75.25</v>
      </c>
      <c r="H73" s="850">
        <v>5</v>
      </c>
      <c r="I73" s="850">
        <f t="shared" si="4"/>
        <v>35</v>
      </c>
      <c r="J73" s="850">
        <f t="shared" si="5"/>
        <v>110.25</v>
      </c>
    </row>
    <row r="74" spans="1:10" ht="15.75">
      <c r="A74" s="851">
        <v>6</v>
      </c>
      <c r="B74" s="847" t="s">
        <v>549</v>
      </c>
      <c r="C74" s="867" t="s">
        <v>509</v>
      </c>
      <c r="D74" s="851" t="s">
        <v>73</v>
      </c>
      <c r="E74" s="852">
        <v>6</v>
      </c>
      <c r="F74" s="850">
        <v>10.75</v>
      </c>
      <c r="G74" s="850">
        <f t="shared" si="3"/>
        <v>64.5</v>
      </c>
      <c r="H74" s="850">
        <v>5</v>
      </c>
      <c r="I74" s="850">
        <f t="shared" si="4"/>
        <v>30</v>
      </c>
      <c r="J74" s="850">
        <f t="shared" si="5"/>
        <v>94.5</v>
      </c>
    </row>
    <row r="75" spans="1:10" ht="31.5">
      <c r="A75" s="851">
        <v>7</v>
      </c>
      <c r="B75" s="847" t="s">
        <v>549</v>
      </c>
      <c r="C75" s="869" t="s">
        <v>510</v>
      </c>
      <c r="D75" s="851" t="s">
        <v>73</v>
      </c>
      <c r="E75" s="852">
        <v>3</v>
      </c>
      <c r="F75" s="850">
        <v>108.32</v>
      </c>
      <c r="G75" s="850">
        <f t="shared" si="3"/>
        <v>324.95999999999998</v>
      </c>
      <c r="H75" s="850">
        <v>10</v>
      </c>
      <c r="I75" s="850">
        <f t="shared" si="4"/>
        <v>30</v>
      </c>
      <c r="J75" s="850">
        <f t="shared" si="5"/>
        <v>354.96</v>
      </c>
    </row>
    <row r="76" spans="1:10" ht="31.5">
      <c r="A76" s="851">
        <v>8</v>
      </c>
      <c r="B76" s="847" t="s">
        <v>549</v>
      </c>
      <c r="C76" s="869" t="s">
        <v>511</v>
      </c>
      <c r="D76" s="851" t="s">
        <v>73</v>
      </c>
      <c r="E76" s="852">
        <v>3</v>
      </c>
      <c r="F76" s="850">
        <v>108.32</v>
      </c>
      <c r="G76" s="850">
        <f t="shared" si="3"/>
        <v>324.95999999999998</v>
      </c>
      <c r="H76" s="850">
        <v>10</v>
      </c>
      <c r="I76" s="850">
        <f t="shared" si="4"/>
        <v>30</v>
      </c>
      <c r="J76" s="850">
        <f t="shared" si="5"/>
        <v>354.96</v>
      </c>
    </row>
    <row r="77" spans="1:10" ht="31.5">
      <c r="A77" s="851">
        <v>9</v>
      </c>
      <c r="B77" s="847" t="s">
        <v>549</v>
      </c>
      <c r="C77" s="869" t="s">
        <v>512</v>
      </c>
      <c r="D77" s="851" t="s">
        <v>73</v>
      </c>
      <c r="E77" s="852">
        <v>4</v>
      </c>
      <c r="F77" s="850">
        <v>72.5</v>
      </c>
      <c r="G77" s="850">
        <f t="shared" si="3"/>
        <v>290</v>
      </c>
      <c r="H77" s="850">
        <v>10</v>
      </c>
      <c r="I77" s="850">
        <f t="shared" si="4"/>
        <v>40</v>
      </c>
      <c r="J77" s="850">
        <f t="shared" si="5"/>
        <v>330</v>
      </c>
    </row>
    <row r="78" spans="1:10" ht="15.75">
      <c r="A78" s="851">
        <v>10</v>
      </c>
      <c r="B78" s="847" t="s">
        <v>549</v>
      </c>
      <c r="C78" s="867" t="s">
        <v>513</v>
      </c>
      <c r="D78" s="851" t="s">
        <v>73</v>
      </c>
      <c r="E78" s="852">
        <v>4</v>
      </c>
      <c r="F78" s="850">
        <v>52</v>
      </c>
      <c r="G78" s="850">
        <f t="shared" si="3"/>
        <v>208</v>
      </c>
      <c r="H78" s="850">
        <v>10</v>
      </c>
      <c r="I78" s="850">
        <f t="shared" si="4"/>
        <v>40</v>
      </c>
      <c r="J78" s="850">
        <f t="shared" si="5"/>
        <v>248</v>
      </c>
    </row>
    <row r="79" spans="1:10" ht="31.5">
      <c r="A79" s="851">
        <v>11</v>
      </c>
      <c r="B79" s="847" t="s">
        <v>549</v>
      </c>
      <c r="C79" s="870" t="s">
        <v>115</v>
      </c>
      <c r="D79" s="851" t="s">
        <v>73</v>
      </c>
      <c r="E79" s="852">
        <v>16</v>
      </c>
      <c r="F79" s="850">
        <v>0.92</v>
      </c>
      <c r="G79" s="850">
        <f t="shared" si="3"/>
        <v>14.72</v>
      </c>
      <c r="H79" s="850">
        <v>0.2</v>
      </c>
      <c r="I79" s="850">
        <f t="shared" si="4"/>
        <v>3.2</v>
      </c>
      <c r="J79" s="850">
        <f t="shared" si="5"/>
        <v>17.920000000000002</v>
      </c>
    </row>
    <row r="80" spans="1:10" ht="15.75">
      <c r="A80" s="851">
        <v>12</v>
      </c>
      <c r="B80" s="847"/>
      <c r="C80" s="869" t="s">
        <v>116</v>
      </c>
      <c r="D80" s="851" t="s">
        <v>97</v>
      </c>
      <c r="E80" s="852">
        <v>1</v>
      </c>
      <c r="F80" s="850">
        <v>200</v>
      </c>
      <c r="G80" s="850">
        <f t="shared" si="3"/>
        <v>200</v>
      </c>
      <c r="H80" s="850">
        <v>50</v>
      </c>
      <c r="I80" s="850">
        <f t="shared" si="4"/>
        <v>50</v>
      </c>
      <c r="J80" s="850">
        <f t="shared" si="5"/>
        <v>250</v>
      </c>
    </row>
    <row r="81" spans="1:10" ht="15.75">
      <c r="A81" s="839">
        <v>7</v>
      </c>
      <c r="B81" s="840"/>
      <c r="C81" s="873" t="s">
        <v>117</v>
      </c>
      <c r="D81" s="844"/>
      <c r="E81" s="856"/>
      <c r="F81" s="857"/>
      <c r="G81" s="850">
        <f t="shared" si="3"/>
        <v>0</v>
      </c>
      <c r="H81" s="856"/>
      <c r="I81" s="850">
        <f t="shared" si="4"/>
        <v>0</v>
      </c>
      <c r="J81" s="850">
        <f t="shared" si="5"/>
        <v>0</v>
      </c>
    </row>
    <row r="82" spans="1:10" ht="63.75">
      <c r="A82" s="851">
        <v>1</v>
      </c>
      <c r="B82" s="847" t="s">
        <v>118</v>
      </c>
      <c r="C82" s="874" t="s">
        <v>119</v>
      </c>
      <c r="D82" s="851" t="s">
        <v>67</v>
      </c>
      <c r="E82" s="850">
        <v>4150</v>
      </c>
      <c r="F82" s="850">
        <v>1.27</v>
      </c>
      <c r="G82" s="850">
        <f t="shared" si="3"/>
        <v>5270.5</v>
      </c>
      <c r="H82" s="850">
        <v>0.2</v>
      </c>
      <c r="I82" s="850">
        <f t="shared" si="4"/>
        <v>830</v>
      </c>
      <c r="J82" s="850">
        <f t="shared" si="5"/>
        <v>6100.5</v>
      </c>
    </row>
    <row r="83" spans="1:10" ht="15.75">
      <c r="A83" s="851">
        <v>2</v>
      </c>
      <c r="B83" s="847"/>
      <c r="C83" s="870" t="s">
        <v>120</v>
      </c>
      <c r="D83" s="851" t="s">
        <v>73</v>
      </c>
      <c r="E83" s="852">
        <v>5</v>
      </c>
      <c r="F83" s="850">
        <v>110</v>
      </c>
      <c r="G83" s="850">
        <f t="shared" si="3"/>
        <v>550</v>
      </c>
      <c r="H83" s="850">
        <v>50</v>
      </c>
      <c r="I83" s="850">
        <f t="shared" si="4"/>
        <v>250</v>
      </c>
      <c r="J83" s="850">
        <f t="shared" si="5"/>
        <v>800</v>
      </c>
    </row>
    <row r="84" spans="1:10" ht="15.75">
      <c r="A84" s="851">
        <v>3</v>
      </c>
      <c r="B84" s="859" t="s">
        <v>80</v>
      </c>
      <c r="C84" s="870" t="s">
        <v>121</v>
      </c>
      <c r="D84" s="851" t="s">
        <v>67</v>
      </c>
      <c r="E84" s="852">
        <v>18</v>
      </c>
      <c r="F84" s="872">
        <v>11.5</v>
      </c>
      <c r="G84" s="850">
        <f t="shared" si="3"/>
        <v>207</v>
      </c>
      <c r="H84" s="850">
        <v>1</v>
      </c>
      <c r="I84" s="850">
        <f t="shared" si="4"/>
        <v>18</v>
      </c>
      <c r="J84" s="850">
        <f t="shared" si="5"/>
        <v>225</v>
      </c>
    </row>
    <row r="85" spans="1:10" ht="31.5">
      <c r="A85" s="851">
        <v>4</v>
      </c>
      <c r="B85" s="859" t="s">
        <v>80</v>
      </c>
      <c r="C85" s="870" t="s">
        <v>122</v>
      </c>
      <c r="D85" s="851" t="s">
        <v>73</v>
      </c>
      <c r="E85" s="852">
        <v>48</v>
      </c>
      <c r="F85" s="850">
        <v>4</v>
      </c>
      <c r="G85" s="850">
        <f t="shared" si="3"/>
        <v>192</v>
      </c>
      <c r="H85" s="850">
        <v>12</v>
      </c>
      <c r="I85" s="850">
        <f t="shared" si="4"/>
        <v>576</v>
      </c>
      <c r="J85" s="850">
        <f t="shared" si="5"/>
        <v>768</v>
      </c>
    </row>
    <row r="86" spans="1:10" ht="31.5">
      <c r="A86" s="851">
        <v>5</v>
      </c>
      <c r="B86" s="859" t="s">
        <v>80</v>
      </c>
      <c r="C86" s="870" t="s">
        <v>123</v>
      </c>
      <c r="D86" s="851" t="s">
        <v>73</v>
      </c>
      <c r="E86" s="852">
        <v>48</v>
      </c>
      <c r="F86" s="850">
        <v>3</v>
      </c>
      <c r="G86" s="850">
        <f t="shared" si="3"/>
        <v>144</v>
      </c>
      <c r="H86" s="850">
        <v>0</v>
      </c>
      <c r="I86" s="850">
        <f t="shared" si="4"/>
        <v>0</v>
      </c>
      <c r="J86" s="850">
        <f t="shared" si="5"/>
        <v>144</v>
      </c>
    </row>
    <row r="87" spans="1:10" ht="31.5">
      <c r="A87" s="851">
        <v>6</v>
      </c>
      <c r="B87" s="859" t="s">
        <v>124</v>
      </c>
      <c r="C87" s="870" t="s">
        <v>125</v>
      </c>
      <c r="D87" s="851" t="s">
        <v>73</v>
      </c>
      <c r="E87" s="852">
        <v>35</v>
      </c>
      <c r="F87" s="850">
        <v>25.5</v>
      </c>
      <c r="G87" s="850">
        <f t="shared" si="3"/>
        <v>892.5</v>
      </c>
      <c r="H87" s="850">
        <v>12</v>
      </c>
      <c r="I87" s="850">
        <f t="shared" si="4"/>
        <v>420</v>
      </c>
      <c r="J87" s="850">
        <f t="shared" si="5"/>
        <v>1312.5</v>
      </c>
    </row>
    <row r="88" spans="1:10" ht="31.5">
      <c r="A88" s="851">
        <v>7</v>
      </c>
      <c r="B88" s="859" t="s">
        <v>80</v>
      </c>
      <c r="C88" s="870" t="s">
        <v>126</v>
      </c>
      <c r="D88" s="851" t="s">
        <v>67</v>
      </c>
      <c r="E88" s="852">
        <v>400</v>
      </c>
      <c r="F88" s="850">
        <v>0.42</v>
      </c>
      <c r="G88" s="850">
        <f t="shared" si="3"/>
        <v>168</v>
      </c>
      <c r="H88" s="850">
        <v>0.1</v>
      </c>
      <c r="I88" s="850">
        <f t="shared" si="4"/>
        <v>40</v>
      </c>
      <c r="J88" s="850">
        <f t="shared" si="5"/>
        <v>208</v>
      </c>
    </row>
    <row r="89" spans="1:10" ht="15.75">
      <c r="A89" s="851">
        <v>8</v>
      </c>
      <c r="B89" s="859" t="s">
        <v>80</v>
      </c>
      <c r="C89" s="870" t="s">
        <v>87</v>
      </c>
      <c r="D89" s="851" t="s">
        <v>73</v>
      </c>
      <c r="E89" s="852">
        <v>35</v>
      </c>
      <c r="F89" s="850">
        <v>0.5</v>
      </c>
      <c r="G89" s="850">
        <f t="shared" si="3"/>
        <v>17.5</v>
      </c>
      <c r="H89" s="850">
        <v>0.5</v>
      </c>
      <c r="I89" s="850">
        <f t="shared" si="4"/>
        <v>17.5</v>
      </c>
      <c r="J89" s="850">
        <f t="shared" si="5"/>
        <v>35</v>
      </c>
    </row>
    <row r="90" spans="1:10" ht="15.75">
      <c r="A90" s="851">
        <v>9</v>
      </c>
      <c r="B90" s="859"/>
      <c r="C90" s="870" t="s">
        <v>116</v>
      </c>
      <c r="D90" s="851" t="s">
        <v>97</v>
      </c>
      <c r="E90" s="852">
        <v>1</v>
      </c>
      <c r="F90" s="850">
        <v>200</v>
      </c>
      <c r="G90" s="850">
        <f t="shared" si="3"/>
        <v>200</v>
      </c>
      <c r="H90" s="850">
        <v>50</v>
      </c>
      <c r="I90" s="850">
        <f t="shared" si="4"/>
        <v>50</v>
      </c>
      <c r="J90" s="850">
        <f t="shared" si="5"/>
        <v>250</v>
      </c>
    </row>
    <row r="91" spans="1:10" ht="15.75">
      <c r="A91" s="839">
        <v>8</v>
      </c>
      <c r="B91" s="840"/>
      <c r="C91" s="873" t="s">
        <v>552</v>
      </c>
      <c r="D91" s="844"/>
      <c r="E91" s="856"/>
      <c r="F91" s="857"/>
      <c r="G91" s="850">
        <f t="shared" si="3"/>
        <v>0</v>
      </c>
      <c r="H91" s="856"/>
      <c r="I91" s="850">
        <f t="shared" si="4"/>
        <v>0</v>
      </c>
      <c r="J91" s="850">
        <f t="shared" si="5"/>
        <v>0</v>
      </c>
    </row>
    <row r="92" spans="1:10" ht="31.5">
      <c r="A92" s="851">
        <v>1</v>
      </c>
      <c r="B92" s="847" t="s">
        <v>553</v>
      </c>
      <c r="C92" s="870" t="s">
        <v>554</v>
      </c>
      <c r="D92" s="851" t="s">
        <v>73</v>
      </c>
      <c r="E92" s="850">
        <v>15</v>
      </c>
      <c r="F92" s="850">
        <v>2500</v>
      </c>
      <c r="G92" s="850">
        <f t="shared" si="3"/>
        <v>37500</v>
      </c>
      <c r="H92" s="850">
        <v>100</v>
      </c>
      <c r="I92" s="850">
        <f t="shared" si="4"/>
        <v>1500</v>
      </c>
      <c r="J92" s="850">
        <f t="shared" si="5"/>
        <v>39000</v>
      </c>
    </row>
    <row r="93" spans="1:10" ht="31.5">
      <c r="A93" s="851">
        <v>2</v>
      </c>
      <c r="B93" s="847" t="s">
        <v>553</v>
      </c>
      <c r="C93" s="870" t="s">
        <v>555</v>
      </c>
      <c r="D93" s="851" t="s">
        <v>73</v>
      </c>
      <c r="E93" s="852">
        <v>12</v>
      </c>
      <c r="F93" s="850">
        <v>300</v>
      </c>
      <c r="G93" s="850">
        <f t="shared" si="3"/>
        <v>3600</v>
      </c>
      <c r="H93" s="850">
        <v>50</v>
      </c>
      <c r="I93" s="850">
        <f t="shared" si="4"/>
        <v>600</v>
      </c>
      <c r="J93" s="850">
        <f t="shared" si="5"/>
        <v>4200</v>
      </c>
    </row>
    <row r="94" spans="1:10" ht="15.75">
      <c r="A94" s="851">
        <v>3</v>
      </c>
      <c r="B94" s="859" t="s">
        <v>80</v>
      </c>
      <c r="C94" s="870" t="s">
        <v>556</v>
      </c>
      <c r="D94" s="851" t="s">
        <v>67</v>
      </c>
      <c r="E94" s="852">
        <v>20</v>
      </c>
      <c r="F94" s="872">
        <v>2.2999999999999998</v>
      </c>
      <c r="G94" s="850">
        <f t="shared" si="3"/>
        <v>46</v>
      </c>
      <c r="H94" s="850">
        <v>1</v>
      </c>
      <c r="I94" s="850">
        <f t="shared" si="4"/>
        <v>20</v>
      </c>
      <c r="J94" s="850">
        <f t="shared" si="5"/>
        <v>66</v>
      </c>
    </row>
    <row r="95" spans="1:10" ht="31.5">
      <c r="A95" s="851">
        <v>4</v>
      </c>
      <c r="B95" s="859" t="s">
        <v>80</v>
      </c>
      <c r="C95" s="870" t="s">
        <v>557</v>
      </c>
      <c r="D95" s="851" t="s">
        <v>67</v>
      </c>
      <c r="E95" s="852">
        <v>100</v>
      </c>
      <c r="F95" s="850">
        <v>3.27</v>
      </c>
      <c r="G95" s="850">
        <f t="shared" si="3"/>
        <v>327</v>
      </c>
      <c r="H95" s="850">
        <v>0.5</v>
      </c>
      <c r="I95" s="850">
        <f t="shared" si="4"/>
        <v>50</v>
      </c>
      <c r="J95" s="850">
        <f t="shared" si="5"/>
        <v>377</v>
      </c>
    </row>
    <row r="96" spans="1:10" ht="15.75">
      <c r="A96" s="851">
        <v>5</v>
      </c>
      <c r="B96" s="859" t="s">
        <v>80</v>
      </c>
      <c r="C96" s="870" t="s">
        <v>558</v>
      </c>
      <c r="D96" s="851" t="s">
        <v>73</v>
      </c>
      <c r="E96" s="852">
        <v>27</v>
      </c>
      <c r="F96" s="850">
        <v>12.45</v>
      </c>
      <c r="G96" s="850">
        <f t="shared" si="3"/>
        <v>336.15</v>
      </c>
      <c r="H96" s="850">
        <v>12</v>
      </c>
      <c r="I96" s="850">
        <f t="shared" si="4"/>
        <v>324</v>
      </c>
      <c r="J96" s="850">
        <f t="shared" si="5"/>
        <v>660.15</v>
      </c>
    </row>
    <row r="97" spans="1:10" ht="28.5">
      <c r="A97" s="851">
        <v>6</v>
      </c>
      <c r="B97" s="847" t="s">
        <v>66</v>
      </c>
      <c r="C97" s="870" t="s">
        <v>543</v>
      </c>
      <c r="D97" s="851" t="s">
        <v>67</v>
      </c>
      <c r="E97" s="852">
        <v>200</v>
      </c>
      <c r="F97" s="850">
        <v>2.7</v>
      </c>
      <c r="G97" s="850">
        <f t="shared" si="3"/>
        <v>540</v>
      </c>
      <c r="H97" s="850">
        <v>0.2</v>
      </c>
      <c r="I97" s="850">
        <f t="shared" si="4"/>
        <v>40</v>
      </c>
      <c r="J97" s="850">
        <f t="shared" si="5"/>
        <v>580</v>
      </c>
    </row>
    <row r="98" spans="1:10" ht="31.5">
      <c r="A98" s="851">
        <v>7</v>
      </c>
      <c r="B98" s="847" t="s">
        <v>66</v>
      </c>
      <c r="C98" s="870" t="s">
        <v>494</v>
      </c>
      <c r="D98" s="851" t="s">
        <v>67</v>
      </c>
      <c r="E98" s="852">
        <v>300</v>
      </c>
      <c r="F98" s="850">
        <v>7.2</v>
      </c>
      <c r="G98" s="850">
        <f t="shared" si="3"/>
        <v>2160</v>
      </c>
      <c r="H98" s="850">
        <v>1.5</v>
      </c>
      <c r="I98" s="850">
        <f t="shared" si="4"/>
        <v>450</v>
      </c>
      <c r="J98" s="850">
        <f t="shared" si="5"/>
        <v>2610</v>
      </c>
    </row>
    <row r="99" spans="1:10" ht="15.75">
      <c r="A99" s="851">
        <v>8</v>
      </c>
      <c r="B99" s="859"/>
      <c r="C99" s="870" t="s">
        <v>116</v>
      </c>
      <c r="D99" s="851" t="s">
        <v>97</v>
      </c>
      <c r="E99" s="852">
        <v>1</v>
      </c>
      <c r="F99" s="850">
        <v>300</v>
      </c>
      <c r="G99" s="850">
        <f t="shared" si="3"/>
        <v>300</v>
      </c>
      <c r="H99" s="850">
        <v>50</v>
      </c>
      <c r="I99" s="850">
        <f t="shared" si="4"/>
        <v>50</v>
      </c>
      <c r="J99" s="850">
        <f t="shared" si="5"/>
        <v>350</v>
      </c>
    </row>
    <row r="100" spans="1:10" ht="31.5">
      <c r="A100" s="839">
        <v>9</v>
      </c>
      <c r="B100" s="865"/>
      <c r="C100" s="866" t="s">
        <v>559</v>
      </c>
      <c r="D100" s="844"/>
      <c r="E100" s="856"/>
      <c r="F100" s="856"/>
      <c r="G100" s="850">
        <f t="shared" si="3"/>
        <v>0</v>
      </c>
      <c r="H100" s="856"/>
      <c r="I100" s="850">
        <f t="shared" si="4"/>
        <v>0</v>
      </c>
      <c r="J100" s="850">
        <f t="shared" si="5"/>
        <v>0</v>
      </c>
    </row>
    <row r="101" spans="1:10" ht="31.5">
      <c r="A101" s="851">
        <v>1</v>
      </c>
      <c r="B101" s="847" t="s">
        <v>549</v>
      </c>
      <c r="C101" s="870" t="s">
        <v>560</v>
      </c>
      <c r="D101" s="851" t="s">
        <v>97</v>
      </c>
      <c r="E101" s="852">
        <v>1</v>
      </c>
      <c r="F101" s="850">
        <v>293</v>
      </c>
      <c r="G101" s="850">
        <f t="shared" si="3"/>
        <v>293</v>
      </c>
      <c r="H101" s="850">
        <v>20</v>
      </c>
      <c r="I101" s="850">
        <f t="shared" si="4"/>
        <v>20</v>
      </c>
      <c r="J101" s="850">
        <f t="shared" si="5"/>
        <v>313</v>
      </c>
    </row>
    <row r="102" spans="1:10" ht="15.75">
      <c r="A102" s="851">
        <v>2</v>
      </c>
      <c r="B102" s="847" t="s">
        <v>549</v>
      </c>
      <c r="C102" s="870" t="s">
        <v>561</v>
      </c>
      <c r="D102" s="851" t="s">
        <v>73</v>
      </c>
      <c r="E102" s="852">
        <v>1</v>
      </c>
      <c r="F102" s="850">
        <v>340</v>
      </c>
      <c r="G102" s="850">
        <f t="shared" si="3"/>
        <v>340</v>
      </c>
      <c r="H102" s="850">
        <v>15</v>
      </c>
      <c r="I102" s="850">
        <f t="shared" si="4"/>
        <v>15</v>
      </c>
      <c r="J102" s="850">
        <f t="shared" si="5"/>
        <v>355</v>
      </c>
    </row>
    <row r="103" spans="1:10" ht="15.75">
      <c r="A103" s="851">
        <v>3</v>
      </c>
      <c r="B103" s="847" t="s">
        <v>549</v>
      </c>
      <c r="C103" s="870" t="s">
        <v>507</v>
      </c>
      <c r="D103" s="851" t="s">
        <v>73</v>
      </c>
      <c r="E103" s="852">
        <v>4</v>
      </c>
      <c r="F103" s="850">
        <v>45.2</v>
      </c>
      <c r="G103" s="850">
        <f t="shared" si="3"/>
        <v>180.8</v>
      </c>
      <c r="H103" s="850">
        <v>10</v>
      </c>
      <c r="I103" s="850">
        <f t="shared" si="4"/>
        <v>40</v>
      </c>
      <c r="J103" s="850">
        <f t="shared" si="5"/>
        <v>220.8</v>
      </c>
    </row>
    <row r="104" spans="1:10" ht="15.75">
      <c r="A104" s="851">
        <v>4</v>
      </c>
      <c r="B104" s="847" t="s">
        <v>549</v>
      </c>
      <c r="C104" s="870" t="s">
        <v>562</v>
      </c>
      <c r="D104" s="851" t="s">
        <v>73</v>
      </c>
      <c r="E104" s="852">
        <v>4</v>
      </c>
      <c r="F104" s="850">
        <v>89.45</v>
      </c>
      <c r="G104" s="850">
        <f t="shared" si="3"/>
        <v>357.8</v>
      </c>
      <c r="H104" s="850">
        <v>12</v>
      </c>
      <c r="I104" s="850">
        <f t="shared" si="4"/>
        <v>48</v>
      </c>
      <c r="J104" s="850">
        <f>I104+G104</f>
        <v>405.8</v>
      </c>
    </row>
    <row r="105" spans="1:10" ht="15.75">
      <c r="A105" s="851">
        <v>5</v>
      </c>
      <c r="B105" s="847" t="s">
        <v>549</v>
      </c>
      <c r="C105" s="870" t="s">
        <v>114</v>
      </c>
      <c r="D105" s="851" t="s">
        <v>73</v>
      </c>
      <c r="E105" s="852">
        <v>1</v>
      </c>
      <c r="F105" s="850">
        <v>41.6</v>
      </c>
      <c r="G105" s="850">
        <f t="shared" si="3"/>
        <v>41.6</v>
      </c>
      <c r="H105" s="850">
        <v>5</v>
      </c>
      <c r="I105" s="850">
        <f t="shared" si="4"/>
        <v>5</v>
      </c>
      <c r="J105" s="850">
        <f>I105+G105</f>
        <v>46.6</v>
      </c>
    </row>
    <row r="106" spans="1:10" ht="15.75">
      <c r="A106" s="851">
        <v>6</v>
      </c>
      <c r="B106" s="847" t="s">
        <v>549</v>
      </c>
      <c r="C106" s="870" t="s">
        <v>563</v>
      </c>
      <c r="D106" s="851" t="s">
        <v>73</v>
      </c>
      <c r="E106" s="852">
        <v>1</v>
      </c>
      <c r="F106" s="850">
        <v>10.75</v>
      </c>
      <c r="G106" s="850">
        <f t="shared" si="3"/>
        <v>10.75</v>
      </c>
      <c r="H106" s="850">
        <v>5</v>
      </c>
      <c r="I106" s="850">
        <f t="shared" si="4"/>
        <v>5</v>
      </c>
      <c r="J106" s="850">
        <f t="shared" si="5"/>
        <v>15.75</v>
      </c>
    </row>
    <row r="107" spans="1:10" ht="15.75">
      <c r="A107" s="851">
        <v>7</v>
      </c>
      <c r="B107" s="847" t="s">
        <v>549</v>
      </c>
      <c r="C107" s="870" t="s">
        <v>564</v>
      </c>
      <c r="D107" s="875" t="s">
        <v>73</v>
      </c>
      <c r="E107" s="876">
        <v>1</v>
      </c>
      <c r="F107" s="877">
        <v>18</v>
      </c>
      <c r="G107" s="850">
        <f t="shared" si="3"/>
        <v>18</v>
      </c>
      <c r="H107" s="877">
        <v>12</v>
      </c>
      <c r="I107" s="850">
        <f t="shared" si="4"/>
        <v>12</v>
      </c>
      <c r="J107" s="850">
        <f t="shared" si="5"/>
        <v>30</v>
      </c>
    </row>
    <row r="108" spans="1:10" ht="15.75">
      <c r="A108" s="851">
        <v>8</v>
      </c>
      <c r="B108" s="854"/>
      <c r="C108" s="870" t="s">
        <v>116</v>
      </c>
      <c r="D108" s="851" t="s">
        <v>97</v>
      </c>
      <c r="E108" s="852">
        <v>1</v>
      </c>
      <c r="F108" s="850">
        <v>150</v>
      </c>
      <c r="G108" s="850">
        <f t="shared" si="3"/>
        <v>150</v>
      </c>
      <c r="H108" s="850">
        <v>50</v>
      </c>
      <c r="I108" s="850">
        <f t="shared" si="4"/>
        <v>50</v>
      </c>
      <c r="J108" s="850">
        <f t="shared" si="5"/>
        <v>200</v>
      </c>
    </row>
    <row r="109" spans="1:10">
      <c r="A109" s="878">
        <v>10</v>
      </c>
      <c r="B109" s="847"/>
      <c r="C109" s="879" t="s">
        <v>129</v>
      </c>
      <c r="D109" s="846"/>
      <c r="E109" s="871"/>
      <c r="F109" s="871"/>
      <c r="G109" s="880">
        <f>SUM(G5:G108)</f>
        <v>94153.69</v>
      </c>
      <c r="H109" s="880"/>
      <c r="I109" s="880">
        <f>SUM(I5:I108)</f>
        <v>13188.8</v>
      </c>
      <c r="J109" s="880">
        <f>SUM(J5:J108)</f>
        <v>107342.49</v>
      </c>
    </row>
    <row r="110" spans="1:10">
      <c r="A110" s="807">
        <v>3</v>
      </c>
      <c r="B110" s="807"/>
      <c r="C110" s="807" t="s">
        <v>425</v>
      </c>
      <c r="D110" s="807"/>
      <c r="E110" s="810">
        <v>0.03</v>
      </c>
      <c r="F110" s="807"/>
      <c r="G110" s="807"/>
      <c r="H110" s="807"/>
      <c r="I110" s="713"/>
      <c r="J110" s="820">
        <f>G109*E110</f>
        <v>2824.6107000000002</v>
      </c>
    </row>
    <row r="111" spans="1:10">
      <c r="A111" s="807">
        <v>4</v>
      </c>
      <c r="B111" s="807"/>
      <c r="C111" s="807" t="s">
        <v>64</v>
      </c>
      <c r="D111" s="807"/>
      <c r="E111" s="807"/>
      <c r="F111" s="807"/>
      <c r="G111" s="807"/>
      <c r="H111" s="807"/>
      <c r="I111" s="713"/>
      <c r="J111" s="820">
        <f>J110+J109</f>
        <v>110167.10070000001</v>
      </c>
    </row>
    <row r="112" spans="1:10">
      <c r="A112" s="807">
        <v>5</v>
      </c>
      <c r="B112" s="807"/>
      <c r="C112" s="807" t="s">
        <v>127</v>
      </c>
      <c r="D112" s="807"/>
      <c r="E112" s="810">
        <v>0.75</v>
      </c>
      <c r="F112" s="807"/>
      <c r="G112" s="807"/>
      <c r="H112" s="807"/>
      <c r="I112" s="713"/>
      <c r="J112" s="820">
        <f>I109*E112</f>
        <v>9891.5999999999985</v>
      </c>
    </row>
    <row r="113" spans="1:12">
      <c r="A113" s="807">
        <v>6</v>
      </c>
      <c r="B113" s="807"/>
      <c r="C113" s="807" t="s">
        <v>64</v>
      </c>
      <c r="D113" s="807"/>
      <c r="E113" s="807"/>
      <c r="F113" s="807"/>
      <c r="G113" s="807"/>
      <c r="H113" s="807"/>
      <c r="I113" s="713"/>
      <c r="J113" s="820">
        <f>J111+J112</f>
        <v>120058.70070000002</v>
      </c>
    </row>
    <row r="114" spans="1:12">
      <c r="A114" s="807">
        <v>7</v>
      </c>
      <c r="B114" s="807"/>
      <c r="C114" s="807" t="s">
        <v>128</v>
      </c>
      <c r="D114" s="807"/>
      <c r="E114" s="810">
        <v>0.08</v>
      </c>
      <c r="F114" s="807"/>
      <c r="G114" s="807"/>
      <c r="H114" s="807"/>
      <c r="I114" s="713"/>
      <c r="J114" s="820">
        <f>J113*E114</f>
        <v>9604.6960560000007</v>
      </c>
    </row>
    <row r="115" spans="1:12">
      <c r="A115" s="807">
        <v>8</v>
      </c>
      <c r="B115" s="807"/>
      <c r="C115" s="807" t="s">
        <v>64</v>
      </c>
      <c r="D115" s="807"/>
      <c r="E115" s="807"/>
      <c r="F115" s="807"/>
      <c r="G115" s="807"/>
      <c r="H115" s="807"/>
      <c r="I115" s="713"/>
      <c r="J115" s="883">
        <f>J114+J113</f>
        <v>129663.39675600002</v>
      </c>
      <c r="L115" s="881">
        <f>J115-ელექტროობა!J95</f>
        <v>4055.2322328000009</v>
      </c>
    </row>
    <row r="117" spans="1:12">
      <c r="L117" s="882"/>
    </row>
  </sheetData>
  <mergeCells count="9">
    <mergeCell ref="A1:J1"/>
    <mergeCell ref="A2:A3"/>
    <mergeCell ref="B2:B3"/>
    <mergeCell ref="C2:C3"/>
    <mergeCell ref="D2:D3"/>
    <mergeCell ref="E2:E3"/>
    <mergeCell ref="F2:G2"/>
    <mergeCell ref="H2:I2"/>
    <mergeCell ref="J2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topLeftCell="A70" workbookViewId="0">
      <selection activeCell="N83" sqref="N83"/>
    </sheetView>
  </sheetViews>
  <sheetFormatPr defaultColWidth="9.140625" defaultRowHeight="15"/>
  <cols>
    <col min="1" max="1" width="4.5703125" style="724" customWidth="1"/>
    <col min="2" max="2" width="12.5703125" style="724" customWidth="1"/>
    <col min="3" max="3" width="74" style="724" customWidth="1"/>
    <col min="4" max="4" width="9.42578125" style="724" customWidth="1"/>
    <col min="5" max="5" width="9.140625" style="724"/>
    <col min="6" max="6" width="11.28515625" style="724" customWidth="1"/>
    <col min="7" max="7" width="11" style="724" customWidth="1"/>
    <col min="8" max="8" width="10.7109375" style="724" customWidth="1"/>
    <col min="9" max="9" width="10.140625" style="725" customWidth="1"/>
    <col min="10" max="10" width="14.85546875" style="724" customWidth="1"/>
    <col min="11" max="16384" width="9.140625" style="724"/>
  </cols>
  <sheetData>
    <row r="1" spans="1:15">
      <c r="A1" s="725"/>
      <c r="B1" s="725"/>
      <c r="C1" s="725"/>
      <c r="D1" s="725"/>
      <c r="E1" s="725"/>
      <c r="F1" s="725"/>
      <c r="G1" s="725"/>
      <c r="H1" s="725"/>
      <c r="J1" s="725"/>
      <c r="K1" s="725"/>
      <c r="L1" s="725"/>
      <c r="M1" s="725"/>
      <c r="N1" s="725"/>
      <c r="O1" s="725"/>
    </row>
    <row r="2" spans="1:15" ht="21">
      <c r="A2" s="725"/>
      <c r="B2" s="927" t="s">
        <v>489</v>
      </c>
      <c r="C2" s="927"/>
      <c r="D2" s="927"/>
      <c r="E2" s="927"/>
      <c r="F2" s="927"/>
      <c r="G2" s="927"/>
      <c r="H2" s="927"/>
      <c r="I2" s="927"/>
      <c r="J2" s="927"/>
      <c r="K2" s="725"/>
      <c r="L2" s="725"/>
      <c r="M2" s="725"/>
      <c r="N2" s="725"/>
      <c r="O2" s="725"/>
    </row>
    <row r="3" spans="1:15" ht="21">
      <c r="A3" s="725"/>
      <c r="B3" s="725"/>
      <c r="C3" s="725"/>
      <c r="D3" s="725"/>
      <c r="E3" s="725"/>
      <c r="F3" s="725"/>
      <c r="G3" s="725"/>
      <c r="H3" s="726"/>
      <c r="I3" s="726"/>
      <c r="J3" s="726"/>
      <c r="K3" s="725"/>
      <c r="L3" s="725"/>
      <c r="M3" s="725"/>
      <c r="N3" s="725"/>
      <c r="O3" s="725"/>
    </row>
    <row r="4" spans="1:15" s="732" customFormat="1">
      <c r="A4" s="727"/>
      <c r="B4" s="728"/>
      <c r="C4" s="728"/>
      <c r="D4" s="928" t="s">
        <v>56</v>
      </c>
      <c r="E4" s="928" t="s">
        <v>57</v>
      </c>
      <c r="F4" s="729" t="s">
        <v>58</v>
      </c>
      <c r="G4" s="730"/>
      <c r="H4" s="729" t="s">
        <v>59</v>
      </c>
      <c r="I4" s="731"/>
      <c r="J4" s="727"/>
    </row>
    <row r="5" spans="1:15" s="732" customFormat="1" ht="32.25" customHeight="1">
      <c r="A5" s="733" t="s">
        <v>60</v>
      </c>
      <c r="B5" s="734"/>
      <c r="C5" s="735" t="s">
        <v>61</v>
      </c>
      <c r="D5" s="929"/>
      <c r="E5" s="929"/>
      <c r="F5" s="736" t="s">
        <v>62</v>
      </c>
      <c r="G5" s="737" t="s">
        <v>63</v>
      </c>
      <c r="H5" s="736" t="s">
        <v>62</v>
      </c>
      <c r="I5" s="738" t="s">
        <v>63</v>
      </c>
      <c r="J5" s="739" t="s">
        <v>64</v>
      </c>
    </row>
    <row r="6" spans="1:15" s="732" customFormat="1" ht="18.75" customHeight="1">
      <c r="A6" s="740">
        <v>1</v>
      </c>
      <c r="B6" s="741"/>
      <c r="C6" s="742" t="s">
        <v>65</v>
      </c>
      <c r="D6" s="743"/>
      <c r="E6" s="744"/>
      <c r="F6" s="745"/>
      <c r="G6" s="746"/>
      <c r="H6" s="745"/>
      <c r="I6" s="720"/>
      <c r="J6" s="747"/>
    </row>
    <row r="7" spans="1:15" s="732" customFormat="1" ht="16.5">
      <c r="A7" s="748">
        <v>1</v>
      </c>
      <c r="B7" s="749" t="s">
        <v>66</v>
      </c>
      <c r="C7" s="750" t="s">
        <v>490</v>
      </c>
      <c r="D7" s="751" t="s">
        <v>67</v>
      </c>
      <c r="E7" s="752">
        <v>1000</v>
      </c>
      <c r="F7" s="753">
        <v>1.65</v>
      </c>
      <c r="G7" s="753">
        <f>F7*E7</f>
        <v>1650</v>
      </c>
      <c r="H7" s="753">
        <v>0.2</v>
      </c>
      <c r="I7" s="804">
        <f>H7*E7</f>
        <v>200</v>
      </c>
      <c r="J7" s="753">
        <f>I7+G7</f>
        <v>1850</v>
      </c>
    </row>
    <row r="8" spans="1:15" s="732" customFormat="1" ht="16.5">
      <c r="A8" s="754">
        <v>2</v>
      </c>
      <c r="B8" s="749" t="s">
        <v>66</v>
      </c>
      <c r="C8" s="750" t="s">
        <v>491</v>
      </c>
      <c r="D8" s="755" t="s">
        <v>67</v>
      </c>
      <c r="E8" s="755">
        <v>2150</v>
      </c>
      <c r="F8" s="753">
        <v>2.7</v>
      </c>
      <c r="G8" s="753">
        <f t="shared" ref="G8:G66" si="0">F8*E8</f>
        <v>5805</v>
      </c>
      <c r="H8" s="753">
        <v>0.2</v>
      </c>
      <c r="I8" s="804">
        <f t="shared" ref="I8:I66" si="1">H8*E8</f>
        <v>430</v>
      </c>
      <c r="J8" s="753">
        <f t="shared" ref="J8:J19" si="2">I8+G8</f>
        <v>6235</v>
      </c>
    </row>
    <row r="9" spans="1:15" s="732" customFormat="1" ht="16.5">
      <c r="A9" s="754">
        <v>3</v>
      </c>
      <c r="B9" s="749" t="s">
        <v>66</v>
      </c>
      <c r="C9" s="750" t="s">
        <v>492</v>
      </c>
      <c r="D9" s="755" t="s">
        <v>67</v>
      </c>
      <c r="E9" s="755">
        <v>400</v>
      </c>
      <c r="F9" s="753">
        <v>4.0999999999999996</v>
      </c>
      <c r="G9" s="753">
        <f t="shared" si="0"/>
        <v>1639.9999999999998</v>
      </c>
      <c r="H9" s="753">
        <v>0.2</v>
      </c>
      <c r="I9" s="804">
        <f t="shared" si="1"/>
        <v>80</v>
      </c>
      <c r="J9" s="753">
        <f t="shared" si="2"/>
        <v>1719.9999999999998</v>
      </c>
    </row>
    <row r="10" spans="1:15" s="732" customFormat="1" ht="16.5">
      <c r="A10" s="756">
        <v>4</v>
      </c>
      <c r="B10" s="749" t="s">
        <v>66</v>
      </c>
      <c r="C10" s="750" t="s">
        <v>493</v>
      </c>
      <c r="D10" s="755" t="s">
        <v>67</v>
      </c>
      <c r="E10" s="755">
        <v>300</v>
      </c>
      <c r="F10" s="753">
        <v>6.2</v>
      </c>
      <c r="G10" s="753">
        <f>F10*E10</f>
        <v>1860</v>
      </c>
      <c r="H10" s="753">
        <v>1.5</v>
      </c>
      <c r="I10" s="804">
        <f>H10*E10</f>
        <v>450</v>
      </c>
      <c r="J10" s="753">
        <f t="shared" si="2"/>
        <v>2310</v>
      </c>
    </row>
    <row r="11" spans="1:15" s="732" customFormat="1" ht="18.75">
      <c r="A11" s="756">
        <v>5</v>
      </c>
      <c r="B11" s="749" t="s">
        <v>66</v>
      </c>
      <c r="C11" s="757" t="s">
        <v>494</v>
      </c>
      <c r="D11" s="755" t="s">
        <v>67</v>
      </c>
      <c r="E11" s="755">
        <v>100</v>
      </c>
      <c r="F11" s="753">
        <v>7.2</v>
      </c>
      <c r="G11" s="753">
        <f>F11*E11</f>
        <v>720</v>
      </c>
      <c r="H11" s="753">
        <v>1.5</v>
      </c>
      <c r="I11" s="804">
        <f>H11*E11</f>
        <v>150</v>
      </c>
      <c r="J11" s="753">
        <f t="shared" si="2"/>
        <v>870</v>
      </c>
    </row>
    <row r="12" spans="1:15" s="732" customFormat="1" ht="18.75">
      <c r="A12" s="756">
        <v>6</v>
      </c>
      <c r="B12" s="749" t="s">
        <v>66</v>
      </c>
      <c r="C12" s="757" t="s">
        <v>68</v>
      </c>
      <c r="D12" s="755" t="s">
        <v>67</v>
      </c>
      <c r="E12" s="755">
        <v>110</v>
      </c>
      <c r="F12" s="753">
        <v>9.6999999999999993</v>
      </c>
      <c r="G12" s="753">
        <f>F12*E12</f>
        <v>1067</v>
      </c>
      <c r="H12" s="753">
        <v>1.5</v>
      </c>
      <c r="I12" s="804">
        <f>H12*E12</f>
        <v>165</v>
      </c>
      <c r="J12" s="753">
        <f t="shared" si="2"/>
        <v>1232</v>
      </c>
    </row>
    <row r="13" spans="1:15" s="732" customFormat="1" ht="18.75">
      <c r="A13" s="756">
        <v>7</v>
      </c>
      <c r="B13" s="749" t="s">
        <v>66</v>
      </c>
      <c r="C13" s="757" t="s">
        <v>495</v>
      </c>
      <c r="D13" s="755" t="s">
        <v>67</v>
      </c>
      <c r="E13" s="755">
        <v>60</v>
      </c>
      <c r="F13" s="753">
        <v>17.45</v>
      </c>
      <c r="G13" s="753">
        <f t="shared" ref="G13" si="3">F13*E13</f>
        <v>1047</v>
      </c>
      <c r="H13" s="753">
        <v>1.5</v>
      </c>
      <c r="I13" s="804">
        <f t="shared" ref="I13" si="4">H13*E13</f>
        <v>90</v>
      </c>
      <c r="J13" s="753">
        <f t="shared" si="2"/>
        <v>1137</v>
      </c>
    </row>
    <row r="14" spans="1:15" s="732" customFormat="1" ht="18.75">
      <c r="A14" s="756">
        <v>8</v>
      </c>
      <c r="B14" s="749" t="s">
        <v>66</v>
      </c>
      <c r="C14" s="757" t="s">
        <v>69</v>
      </c>
      <c r="D14" s="755" t="s">
        <v>67</v>
      </c>
      <c r="E14" s="755">
        <v>40</v>
      </c>
      <c r="F14" s="753">
        <v>26.5</v>
      </c>
      <c r="G14" s="753">
        <f t="shared" si="0"/>
        <v>1060</v>
      </c>
      <c r="H14" s="753">
        <v>1.5</v>
      </c>
      <c r="I14" s="804">
        <f t="shared" si="1"/>
        <v>60</v>
      </c>
      <c r="J14" s="753">
        <f t="shared" si="2"/>
        <v>1120</v>
      </c>
    </row>
    <row r="15" spans="1:15" s="732" customFormat="1" ht="18.75">
      <c r="A15" s="756">
        <v>9</v>
      </c>
      <c r="B15" s="749" t="s">
        <v>66</v>
      </c>
      <c r="C15" s="757" t="s">
        <v>496</v>
      </c>
      <c r="D15" s="755" t="s">
        <v>67</v>
      </c>
      <c r="E15" s="755">
        <v>40</v>
      </c>
      <c r="F15" s="753">
        <v>38.799999999999997</v>
      </c>
      <c r="G15" s="753">
        <f t="shared" si="0"/>
        <v>1552</v>
      </c>
      <c r="H15" s="753">
        <v>1.5</v>
      </c>
      <c r="I15" s="804">
        <f t="shared" si="1"/>
        <v>60</v>
      </c>
      <c r="J15" s="753">
        <f t="shared" si="2"/>
        <v>1612</v>
      </c>
    </row>
    <row r="16" spans="1:15" s="732" customFormat="1" ht="18.75">
      <c r="A16" s="756">
        <v>10</v>
      </c>
      <c r="B16" s="749" t="s">
        <v>66</v>
      </c>
      <c r="C16" s="757" t="s">
        <v>70</v>
      </c>
      <c r="D16" s="755" t="s">
        <v>67</v>
      </c>
      <c r="E16" s="755">
        <v>25</v>
      </c>
      <c r="F16" s="753">
        <v>11.75</v>
      </c>
      <c r="G16" s="753">
        <f t="shared" si="0"/>
        <v>293.75</v>
      </c>
      <c r="H16" s="753">
        <v>1</v>
      </c>
      <c r="I16" s="804">
        <f t="shared" si="1"/>
        <v>25</v>
      </c>
      <c r="J16" s="753">
        <f t="shared" si="2"/>
        <v>318.75</v>
      </c>
    </row>
    <row r="17" spans="1:10" s="732" customFormat="1" ht="15.75" customHeight="1">
      <c r="A17" s="756">
        <v>11</v>
      </c>
      <c r="B17" s="749" t="s">
        <v>71</v>
      </c>
      <c r="C17" s="758" t="s">
        <v>72</v>
      </c>
      <c r="D17" s="755" t="s">
        <v>73</v>
      </c>
      <c r="E17" s="755">
        <v>10</v>
      </c>
      <c r="F17" s="753">
        <v>2.81</v>
      </c>
      <c r="G17" s="753">
        <f t="shared" si="0"/>
        <v>28.1</v>
      </c>
      <c r="H17" s="753">
        <v>0.5</v>
      </c>
      <c r="I17" s="804">
        <f t="shared" si="1"/>
        <v>5</v>
      </c>
      <c r="J17" s="753">
        <f t="shared" si="2"/>
        <v>33.1</v>
      </c>
    </row>
    <row r="18" spans="1:10" s="732" customFormat="1" ht="16.5" customHeight="1">
      <c r="A18" s="756">
        <v>12</v>
      </c>
      <c r="B18" s="749" t="s">
        <v>71</v>
      </c>
      <c r="C18" s="758" t="s">
        <v>74</v>
      </c>
      <c r="D18" s="755" t="s">
        <v>73</v>
      </c>
      <c r="E18" s="755">
        <v>10</v>
      </c>
      <c r="F18" s="753">
        <v>1.9</v>
      </c>
      <c r="G18" s="753">
        <f t="shared" si="0"/>
        <v>19</v>
      </c>
      <c r="H18" s="753">
        <v>0.5</v>
      </c>
      <c r="I18" s="804">
        <f t="shared" si="1"/>
        <v>5</v>
      </c>
      <c r="J18" s="753">
        <f t="shared" si="2"/>
        <v>24</v>
      </c>
    </row>
    <row r="19" spans="1:10" s="732" customFormat="1" ht="16.5" customHeight="1">
      <c r="A19" s="756">
        <v>13</v>
      </c>
      <c r="B19" s="749" t="s">
        <v>71</v>
      </c>
      <c r="C19" s="758" t="s">
        <v>497</v>
      </c>
      <c r="D19" s="755" t="s">
        <v>73</v>
      </c>
      <c r="E19" s="755">
        <v>10</v>
      </c>
      <c r="F19" s="753">
        <v>2.4500000000000002</v>
      </c>
      <c r="G19" s="753">
        <f t="shared" si="0"/>
        <v>24.5</v>
      </c>
      <c r="H19" s="753">
        <v>0.5</v>
      </c>
      <c r="I19" s="804">
        <f t="shared" si="1"/>
        <v>5</v>
      </c>
      <c r="J19" s="753">
        <f t="shared" si="2"/>
        <v>29.5</v>
      </c>
    </row>
    <row r="20" spans="1:10" s="732" customFormat="1" ht="18.75" customHeight="1">
      <c r="A20" s="740">
        <v>2</v>
      </c>
      <c r="B20" s="759"/>
      <c r="C20" s="760" t="s">
        <v>75</v>
      </c>
      <c r="D20" s="761"/>
      <c r="E20" s="761"/>
      <c r="F20" s="762"/>
      <c r="G20" s="762"/>
      <c r="H20" s="761"/>
      <c r="I20" s="723"/>
      <c r="J20" s="762"/>
    </row>
    <row r="21" spans="1:10" s="766" customFormat="1" ht="18.75">
      <c r="A21" s="763">
        <v>1</v>
      </c>
      <c r="B21" s="764" t="s">
        <v>76</v>
      </c>
      <c r="C21" s="765" t="s">
        <v>77</v>
      </c>
      <c r="D21" s="755" t="s">
        <v>73</v>
      </c>
      <c r="E21" s="755">
        <v>10</v>
      </c>
      <c r="F21" s="753">
        <v>5</v>
      </c>
      <c r="G21" s="753">
        <f t="shared" si="0"/>
        <v>50</v>
      </c>
      <c r="H21" s="753">
        <v>12</v>
      </c>
      <c r="I21" s="804">
        <f t="shared" si="1"/>
        <v>120</v>
      </c>
      <c r="J21" s="753">
        <f t="shared" ref="J21:J88" si="5">I21+G21</f>
        <v>170</v>
      </c>
    </row>
    <row r="22" spans="1:10" s="766" customFormat="1" ht="18.75">
      <c r="A22" s="767">
        <v>2</v>
      </c>
      <c r="B22" s="764" t="s">
        <v>76</v>
      </c>
      <c r="C22" s="765" t="s">
        <v>78</v>
      </c>
      <c r="D22" s="755" t="s">
        <v>73</v>
      </c>
      <c r="E22" s="755">
        <v>5</v>
      </c>
      <c r="F22" s="753">
        <v>6.5</v>
      </c>
      <c r="G22" s="753">
        <f t="shared" si="0"/>
        <v>32.5</v>
      </c>
      <c r="H22" s="753">
        <v>12</v>
      </c>
      <c r="I22" s="804">
        <f t="shared" si="1"/>
        <v>60</v>
      </c>
      <c r="J22" s="753">
        <f t="shared" si="5"/>
        <v>92.5</v>
      </c>
    </row>
    <row r="23" spans="1:10" s="766" customFormat="1" ht="17.25" customHeight="1">
      <c r="A23" s="767">
        <v>3</v>
      </c>
      <c r="B23" s="764" t="s">
        <v>76</v>
      </c>
      <c r="C23" s="768" t="s">
        <v>79</v>
      </c>
      <c r="D23" s="755" t="s">
        <v>73</v>
      </c>
      <c r="E23" s="755">
        <v>60</v>
      </c>
      <c r="F23" s="753">
        <v>6.5</v>
      </c>
      <c r="G23" s="753">
        <f t="shared" si="0"/>
        <v>390</v>
      </c>
      <c r="H23" s="753">
        <v>12</v>
      </c>
      <c r="I23" s="804">
        <f t="shared" si="1"/>
        <v>720</v>
      </c>
      <c r="J23" s="753">
        <f t="shared" si="5"/>
        <v>1110</v>
      </c>
    </row>
    <row r="24" spans="1:10" s="766" customFormat="1" ht="18.75">
      <c r="A24" s="767">
        <v>4</v>
      </c>
      <c r="B24" s="764" t="s">
        <v>80</v>
      </c>
      <c r="C24" s="768" t="s">
        <v>81</v>
      </c>
      <c r="D24" s="755" t="s">
        <v>73</v>
      </c>
      <c r="E24" s="755">
        <v>53</v>
      </c>
      <c r="F24" s="753">
        <v>8.5</v>
      </c>
      <c r="G24" s="753">
        <f t="shared" si="0"/>
        <v>450.5</v>
      </c>
      <c r="H24" s="753">
        <v>6</v>
      </c>
      <c r="I24" s="804">
        <f t="shared" si="1"/>
        <v>318</v>
      </c>
      <c r="J24" s="753">
        <f t="shared" si="5"/>
        <v>768.5</v>
      </c>
    </row>
    <row r="25" spans="1:10" s="766" customFormat="1" ht="18.75">
      <c r="A25" s="767">
        <v>5</v>
      </c>
      <c r="B25" s="764" t="s">
        <v>80</v>
      </c>
      <c r="C25" s="768" t="s">
        <v>82</v>
      </c>
      <c r="D25" s="755" t="s">
        <v>73</v>
      </c>
      <c r="E25" s="755">
        <v>16</v>
      </c>
      <c r="F25" s="753">
        <v>112</v>
      </c>
      <c r="G25" s="753">
        <f t="shared" si="0"/>
        <v>1792</v>
      </c>
      <c r="H25" s="753">
        <v>20</v>
      </c>
      <c r="I25" s="804">
        <f t="shared" si="1"/>
        <v>320</v>
      </c>
      <c r="J25" s="753">
        <f t="shared" si="5"/>
        <v>2112</v>
      </c>
    </row>
    <row r="26" spans="1:10" s="766" customFormat="1" ht="18.75">
      <c r="A26" s="767">
        <v>6</v>
      </c>
      <c r="B26" s="764" t="s">
        <v>76</v>
      </c>
      <c r="C26" s="768" t="s">
        <v>83</v>
      </c>
      <c r="D26" s="755" t="s">
        <v>73</v>
      </c>
      <c r="E26" s="755">
        <v>18</v>
      </c>
      <c r="F26" s="753">
        <v>1.5</v>
      </c>
      <c r="G26" s="753">
        <f t="shared" si="0"/>
        <v>27</v>
      </c>
      <c r="H26" s="753">
        <v>0</v>
      </c>
      <c r="I26" s="804">
        <f t="shared" si="1"/>
        <v>0</v>
      </c>
      <c r="J26" s="753">
        <f t="shared" si="5"/>
        <v>27</v>
      </c>
    </row>
    <row r="27" spans="1:10" s="766" customFormat="1" ht="18.75">
      <c r="A27" s="767">
        <v>7</v>
      </c>
      <c r="B27" s="764" t="s">
        <v>76</v>
      </c>
      <c r="C27" s="768" t="s">
        <v>84</v>
      </c>
      <c r="D27" s="755" t="s">
        <v>73</v>
      </c>
      <c r="E27" s="755">
        <v>25</v>
      </c>
      <c r="F27" s="753">
        <v>2.2999999999999998</v>
      </c>
      <c r="G27" s="753">
        <f t="shared" si="0"/>
        <v>57.499999999999993</v>
      </c>
      <c r="H27" s="753">
        <v>0</v>
      </c>
      <c r="I27" s="804">
        <f t="shared" si="1"/>
        <v>0</v>
      </c>
      <c r="J27" s="753">
        <f t="shared" si="5"/>
        <v>57.499999999999993</v>
      </c>
    </row>
    <row r="28" spans="1:10" s="766" customFormat="1" ht="18.75">
      <c r="A28" s="767">
        <v>8</v>
      </c>
      <c r="B28" s="764" t="s">
        <v>76</v>
      </c>
      <c r="C28" s="768" t="s">
        <v>85</v>
      </c>
      <c r="D28" s="755" t="s">
        <v>73</v>
      </c>
      <c r="E28" s="755">
        <v>14</v>
      </c>
      <c r="F28" s="753">
        <v>3.4</v>
      </c>
      <c r="G28" s="753">
        <f>F28*E28</f>
        <v>47.6</v>
      </c>
      <c r="H28" s="753">
        <v>0</v>
      </c>
      <c r="I28" s="804">
        <f>H28*E28</f>
        <v>0</v>
      </c>
      <c r="J28" s="753">
        <f>I28+G28</f>
        <v>47.6</v>
      </c>
    </row>
    <row r="29" spans="1:10" s="766" customFormat="1" ht="18.75">
      <c r="A29" s="767">
        <v>9</v>
      </c>
      <c r="B29" s="764" t="s">
        <v>80</v>
      </c>
      <c r="C29" s="768" t="s">
        <v>86</v>
      </c>
      <c r="D29" s="755" t="s">
        <v>73</v>
      </c>
      <c r="E29" s="755">
        <v>45</v>
      </c>
      <c r="F29" s="753">
        <v>2.5</v>
      </c>
      <c r="G29" s="753">
        <f t="shared" si="0"/>
        <v>112.5</v>
      </c>
      <c r="H29" s="753">
        <v>8</v>
      </c>
      <c r="I29" s="804">
        <f t="shared" si="1"/>
        <v>360</v>
      </c>
      <c r="J29" s="753">
        <f t="shared" si="5"/>
        <v>472.5</v>
      </c>
    </row>
    <row r="30" spans="1:10" s="766" customFormat="1" ht="18.75">
      <c r="A30" s="767">
        <v>10</v>
      </c>
      <c r="B30" s="764" t="s">
        <v>80</v>
      </c>
      <c r="C30" s="769" t="s">
        <v>87</v>
      </c>
      <c r="D30" s="755" t="s">
        <v>73</v>
      </c>
      <c r="E30" s="755">
        <v>75</v>
      </c>
      <c r="F30" s="753">
        <v>0.5</v>
      </c>
      <c r="G30" s="753">
        <f t="shared" si="0"/>
        <v>37.5</v>
      </c>
      <c r="H30" s="753">
        <v>0.5</v>
      </c>
      <c r="I30" s="804">
        <f t="shared" si="1"/>
        <v>37.5</v>
      </c>
      <c r="J30" s="753">
        <f t="shared" si="5"/>
        <v>75</v>
      </c>
    </row>
    <row r="31" spans="1:10" s="766" customFormat="1" ht="17.25" customHeight="1">
      <c r="A31" s="767">
        <v>11</v>
      </c>
      <c r="B31" s="749" t="s">
        <v>71</v>
      </c>
      <c r="C31" s="770" t="s">
        <v>88</v>
      </c>
      <c r="D31" s="755" t="s">
        <v>73</v>
      </c>
      <c r="E31" s="755">
        <v>150</v>
      </c>
      <c r="F31" s="753">
        <v>0.48</v>
      </c>
      <c r="G31" s="753">
        <f t="shared" si="0"/>
        <v>72</v>
      </c>
      <c r="H31" s="753">
        <v>0.1</v>
      </c>
      <c r="I31" s="804">
        <f t="shared" si="1"/>
        <v>15</v>
      </c>
      <c r="J31" s="753">
        <f t="shared" si="5"/>
        <v>87</v>
      </c>
    </row>
    <row r="32" spans="1:10" s="766" customFormat="1" ht="17.25" customHeight="1">
      <c r="A32" s="767">
        <v>12</v>
      </c>
      <c r="B32" s="764" t="s">
        <v>80</v>
      </c>
      <c r="C32" s="769" t="s">
        <v>89</v>
      </c>
      <c r="D32" s="755" t="s">
        <v>67</v>
      </c>
      <c r="E32" s="771">
        <v>300</v>
      </c>
      <c r="F32" s="753">
        <v>0.42</v>
      </c>
      <c r="G32" s="753">
        <f t="shared" si="0"/>
        <v>126</v>
      </c>
      <c r="H32" s="753">
        <v>0.1</v>
      </c>
      <c r="I32" s="804">
        <f t="shared" si="1"/>
        <v>30</v>
      </c>
      <c r="J32" s="753">
        <f t="shared" si="5"/>
        <v>156</v>
      </c>
    </row>
    <row r="33" spans="1:13" s="766" customFormat="1" ht="17.25" customHeight="1">
      <c r="A33" s="767">
        <v>13</v>
      </c>
      <c r="B33" s="764" t="s">
        <v>80</v>
      </c>
      <c r="C33" s="772" t="s">
        <v>90</v>
      </c>
      <c r="D33" s="755" t="s">
        <v>67</v>
      </c>
      <c r="E33" s="771">
        <v>85</v>
      </c>
      <c r="F33" s="753">
        <v>18.739999999999998</v>
      </c>
      <c r="G33" s="753">
        <f t="shared" si="0"/>
        <v>1592.8999999999999</v>
      </c>
      <c r="H33" s="753">
        <v>3</v>
      </c>
      <c r="I33" s="804">
        <f t="shared" si="1"/>
        <v>255</v>
      </c>
      <c r="J33" s="753">
        <f t="shared" si="5"/>
        <v>1847.8999999999999</v>
      </c>
    </row>
    <row r="34" spans="1:13" s="766" customFormat="1" ht="17.25" customHeight="1">
      <c r="A34" s="767">
        <v>14</v>
      </c>
      <c r="B34" s="764" t="s">
        <v>80</v>
      </c>
      <c r="C34" s="772" t="s">
        <v>91</v>
      </c>
      <c r="D34" s="755" t="s">
        <v>73</v>
      </c>
      <c r="E34" s="771">
        <v>240</v>
      </c>
      <c r="F34" s="753">
        <v>4.21</v>
      </c>
      <c r="G34" s="753">
        <f t="shared" si="0"/>
        <v>1010.4</v>
      </c>
      <c r="H34" s="753">
        <v>0</v>
      </c>
      <c r="I34" s="804">
        <f t="shared" si="1"/>
        <v>0</v>
      </c>
      <c r="J34" s="753">
        <f t="shared" si="5"/>
        <v>1010.4</v>
      </c>
    </row>
    <row r="35" spans="1:13" s="766" customFormat="1" ht="17.25" customHeight="1">
      <c r="A35" s="767">
        <v>15</v>
      </c>
      <c r="B35" s="764" t="s">
        <v>80</v>
      </c>
      <c r="C35" s="772" t="s">
        <v>92</v>
      </c>
      <c r="D35" s="755" t="s">
        <v>73</v>
      </c>
      <c r="E35" s="771">
        <v>30</v>
      </c>
      <c r="F35" s="753">
        <v>11.52</v>
      </c>
      <c r="G35" s="753">
        <f t="shared" si="0"/>
        <v>345.59999999999997</v>
      </c>
      <c r="H35" s="753">
        <v>0</v>
      </c>
      <c r="I35" s="804">
        <f t="shared" si="1"/>
        <v>0</v>
      </c>
      <c r="J35" s="753">
        <f t="shared" si="5"/>
        <v>345.59999999999997</v>
      </c>
    </row>
    <row r="36" spans="1:13" s="766" customFormat="1" ht="17.25" customHeight="1">
      <c r="A36" s="767">
        <v>16</v>
      </c>
      <c r="B36" s="764" t="s">
        <v>80</v>
      </c>
      <c r="C36" s="772" t="s">
        <v>93</v>
      </c>
      <c r="D36" s="755" t="s">
        <v>73</v>
      </c>
      <c r="E36" s="771">
        <v>10</v>
      </c>
      <c r="F36" s="753">
        <v>29.35</v>
      </c>
      <c r="G36" s="753">
        <f>F36*E36</f>
        <v>293.5</v>
      </c>
      <c r="H36" s="753">
        <v>5</v>
      </c>
      <c r="I36" s="804">
        <f t="shared" si="1"/>
        <v>50</v>
      </c>
      <c r="J36" s="753">
        <f t="shared" si="5"/>
        <v>343.5</v>
      </c>
    </row>
    <row r="37" spans="1:13" s="766" customFormat="1" ht="17.25" customHeight="1">
      <c r="A37" s="767">
        <v>17</v>
      </c>
      <c r="B37" s="764" t="s">
        <v>80</v>
      </c>
      <c r="C37" s="772" t="s">
        <v>94</v>
      </c>
      <c r="D37" s="755" t="s">
        <v>73</v>
      </c>
      <c r="E37" s="771">
        <v>34</v>
      </c>
      <c r="F37" s="753">
        <v>31.14</v>
      </c>
      <c r="G37" s="753">
        <f>F37*E37</f>
        <v>1058.76</v>
      </c>
      <c r="H37" s="753">
        <v>5</v>
      </c>
      <c r="I37" s="804">
        <f t="shared" si="1"/>
        <v>170</v>
      </c>
      <c r="J37" s="753">
        <f t="shared" si="5"/>
        <v>1228.76</v>
      </c>
    </row>
    <row r="38" spans="1:13" s="766" customFormat="1" ht="18.75">
      <c r="A38" s="767">
        <v>18</v>
      </c>
      <c r="B38" s="764" t="s">
        <v>80</v>
      </c>
      <c r="C38" s="772" t="s">
        <v>95</v>
      </c>
      <c r="D38" s="755" t="s">
        <v>67</v>
      </c>
      <c r="E38" s="771">
        <v>20</v>
      </c>
      <c r="F38" s="753">
        <v>11.2</v>
      </c>
      <c r="G38" s="753">
        <f t="shared" si="0"/>
        <v>224</v>
      </c>
      <c r="H38" s="753">
        <v>3</v>
      </c>
      <c r="I38" s="804">
        <f t="shared" si="1"/>
        <v>60</v>
      </c>
      <c r="J38" s="753">
        <f t="shared" si="5"/>
        <v>284</v>
      </c>
    </row>
    <row r="39" spans="1:13" s="766" customFormat="1" ht="18.75">
      <c r="A39" s="767">
        <v>19</v>
      </c>
      <c r="B39" s="764" t="s">
        <v>80</v>
      </c>
      <c r="C39" s="772" t="s">
        <v>498</v>
      </c>
      <c r="D39" s="755" t="s">
        <v>67</v>
      </c>
      <c r="E39" s="771">
        <v>6</v>
      </c>
      <c r="F39" s="753">
        <v>18.55</v>
      </c>
      <c r="G39" s="753">
        <f t="shared" si="0"/>
        <v>111.30000000000001</v>
      </c>
      <c r="H39" s="753">
        <v>3</v>
      </c>
      <c r="I39" s="804">
        <f t="shared" si="1"/>
        <v>18</v>
      </c>
      <c r="J39" s="753">
        <f t="shared" si="5"/>
        <v>129.30000000000001</v>
      </c>
    </row>
    <row r="40" spans="1:13" s="766" customFormat="1" ht="18.75">
      <c r="A40" s="767">
        <v>20</v>
      </c>
      <c r="B40" s="764" t="s">
        <v>80</v>
      </c>
      <c r="C40" s="772" t="s">
        <v>96</v>
      </c>
      <c r="D40" s="755" t="s">
        <v>97</v>
      </c>
      <c r="E40" s="755">
        <v>20</v>
      </c>
      <c r="F40" s="753">
        <v>18</v>
      </c>
      <c r="G40" s="753">
        <f t="shared" si="0"/>
        <v>360</v>
      </c>
      <c r="H40" s="753">
        <v>5</v>
      </c>
      <c r="I40" s="804">
        <f t="shared" si="1"/>
        <v>100</v>
      </c>
      <c r="J40" s="753">
        <f t="shared" si="5"/>
        <v>460</v>
      </c>
    </row>
    <row r="41" spans="1:13" s="766" customFormat="1" ht="18.75">
      <c r="A41" s="767">
        <v>21</v>
      </c>
      <c r="B41" s="749"/>
      <c r="C41" s="765" t="s">
        <v>98</v>
      </c>
      <c r="D41" s="755" t="s">
        <v>97</v>
      </c>
      <c r="E41" s="755">
        <v>1</v>
      </c>
      <c r="F41" s="753">
        <v>200</v>
      </c>
      <c r="G41" s="753">
        <f t="shared" si="0"/>
        <v>200</v>
      </c>
      <c r="H41" s="753">
        <v>50</v>
      </c>
      <c r="I41" s="804">
        <f t="shared" si="1"/>
        <v>50</v>
      </c>
      <c r="J41" s="753">
        <f t="shared" si="5"/>
        <v>250</v>
      </c>
    </row>
    <row r="42" spans="1:13" s="766" customFormat="1" ht="18.75">
      <c r="A42" s="773">
        <v>3</v>
      </c>
      <c r="B42" s="774"/>
      <c r="C42" s="775" t="s">
        <v>99</v>
      </c>
      <c r="D42" s="776"/>
      <c r="E42" s="776"/>
      <c r="F42" s="777"/>
      <c r="G42" s="762"/>
      <c r="H42" s="776"/>
      <c r="I42" s="723"/>
      <c r="J42" s="762"/>
    </row>
    <row r="43" spans="1:13" s="766" customFormat="1" ht="18.75">
      <c r="A43" s="778">
        <v>1</v>
      </c>
      <c r="B43" s="779"/>
      <c r="C43" s="780" t="s">
        <v>100</v>
      </c>
      <c r="D43" s="755" t="s">
        <v>73</v>
      </c>
      <c r="E43" s="755">
        <v>151</v>
      </c>
      <c r="F43" s="753">
        <v>48.5</v>
      </c>
      <c r="G43" s="753">
        <f>F43*E43</f>
        <v>7323.5</v>
      </c>
      <c r="H43" s="753">
        <v>12</v>
      </c>
      <c r="I43" s="804">
        <f>H43*E43</f>
        <v>1812</v>
      </c>
      <c r="J43" s="753">
        <f>I43+G43</f>
        <v>9135.5</v>
      </c>
    </row>
    <row r="44" spans="1:13" s="766" customFormat="1" ht="18.75">
      <c r="A44" s="778">
        <v>2</v>
      </c>
      <c r="B44" s="781"/>
      <c r="C44" s="780" t="s">
        <v>499</v>
      </c>
      <c r="D44" s="755" t="s">
        <v>73</v>
      </c>
      <c r="E44" s="755">
        <v>12</v>
      </c>
      <c r="F44" s="753">
        <v>11.5</v>
      </c>
      <c r="G44" s="753">
        <f t="shared" ref="G44:G47" si="6">F44*E44</f>
        <v>138</v>
      </c>
      <c r="H44" s="753">
        <v>12</v>
      </c>
      <c r="I44" s="804">
        <f t="shared" ref="I44:I47" si="7">H44*E44</f>
        <v>144</v>
      </c>
      <c r="J44" s="753">
        <f t="shared" ref="J44" si="8">I44+G44</f>
        <v>282</v>
      </c>
    </row>
    <row r="45" spans="1:13" s="766" customFormat="1" ht="18.75">
      <c r="A45" s="778">
        <v>3</v>
      </c>
      <c r="B45" s="781"/>
      <c r="C45" s="780" t="s">
        <v>500</v>
      </c>
      <c r="D45" s="755" t="s">
        <v>73</v>
      </c>
      <c r="E45" s="755">
        <v>8</v>
      </c>
      <c r="F45" s="753">
        <v>17.45</v>
      </c>
      <c r="G45" s="753">
        <f t="shared" si="6"/>
        <v>139.6</v>
      </c>
      <c r="H45" s="753">
        <v>12</v>
      </c>
      <c r="I45" s="804">
        <f t="shared" si="7"/>
        <v>96</v>
      </c>
      <c r="J45" s="753">
        <f>I45+G45</f>
        <v>235.6</v>
      </c>
    </row>
    <row r="46" spans="1:13" s="766" customFormat="1" ht="75">
      <c r="A46" s="778"/>
      <c r="B46" s="781"/>
      <c r="C46" s="823" t="s">
        <v>534</v>
      </c>
      <c r="D46" s="755" t="s">
        <v>73</v>
      </c>
      <c r="E46" s="794">
        <v>15</v>
      </c>
      <c r="F46" s="822">
        <f>967.54*3.38</f>
        <v>3270.2851999999998</v>
      </c>
      <c r="G46" s="822">
        <f t="shared" si="6"/>
        <v>49054.277999999998</v>
      </c>
      <c r="H46" s="822">
        <v>12</v>
      </c>
      <c r="I46" s="822">
        <f t="shared" si="7"/>
        <v>180</v>
      </c>
      <c r="J46" s="822">
        <f>I46+G46</f>
        <v>49234.277999999998</v>
      </c>
      <c r="M46" s="766">
        <f>53475/15</f>
        <v>3565</v>
      </c>
    </row>
    <row r="47" spans="1:13" s="766" customFormat="1" ht="17.25" customHeight="1">
      <c r="A47" s="778">
        <v>4</v>
      </c>
      <c r="B47" s="749"/>
      <c r="C47" s="782" t="s">
        <v>101</v>
      </c>
      <c r="D47" s="755" t="s">
        <v>73</v>
      </c>
      <c r="E47" s="755">
        <v>9</v>
      </c>
      <c r="F47" s="753">
        <v>36.450000000000003</v>
      </c>
      <c r="G47" s="753">
        <f t="shared" si="6"/>
        <v>328.05</v>
      </c>
      <c r="H47" s="753">
        <v>12</v>
      </c>
      <c r="I47" s="804">
        <f t="shared" si="7"/>
        <v>108</v>
      </c>
      <c r="J47" s="753">
        <f>I47+G47</f>
        <v>436.05</v>
      </c>
    </row>
    <row r="48" spans="1:13" s="766" customFormat="1" ht="18" customHeight="1">
      <c r="A48" s="740">
        <v>4</v>
      </c>
      <c r="B48" s="783"/>
      <c r="C48" s="811" t="s">
        <v>102</v>
      </c>
      <c r="D48" s="776"/>
      <c r="E48" s="776"/>
      <c r="F48" s="777"/>
      <c r="G48" s="762"/>
      <c r="H48" s="776"/>
      <c r="I48" s="723"/>
      <c r="J48" s="762"/>
    </row>
    <row r="49" spans="1:10" s="732" customFormat="1" ht="15.75" customHeight="1">
      <c r="A49" s="756">
        <v>1</v>
      </c>
      <c r="B49" s="749" t="s">
        <v>71</v>
      </c>
      <c r="C49" s="812" t="s">
        <v>103</v>
      </c>
      <c r="D49" s="755" t="s">
        <v>73</v>
      </c>
      <c r="E49" s="755">
        <v>1</v>
      </c>
      <c r="F49" s="753">
        <v>617.79999999999995</v>
      </c>
      <c r="G49" s="753">
        <f t="shared" ref="G49:G54" si="9">F49*E49</f>
        <v>617.79999999999995</v>
      </c>
      <c r="H49" s="753">
        <v>15</v>
      </c>
      <c r="I49" s="804">
        <f t="shared" si="1"/>
        <v>15</v>
      </c>
      <c r="J49" s="753">
        <f t="shared" si="5"/>
        <v>632.79999999999995</v>
      </c>
    </row>
    <row r="50" spans="1:10" s="732" customFormat="1" ht="15.75" customHeight="1">
      <c r="A50" s="756">
        <v>2</v>
      </c>
      <c r="B50" s="749" t="s">
        <v>71</v>
      </c>
      <c r="C50" s="812" t="s">
        <v>104</v>
      </c>
      <c r="D50" s="755" t="s">
        <v>73</v>
      </c>
      <c r="E50" s="755">
        <v>1</v>
      </c>
      <c r="F50" s="753">
        <v>340</v>
      </c>
      <c r="G50" s="753">
        <f t="shared" si="9"/>
        <v>340</v>
      </c>
      <c r="H50" s="753">
        <v>15</v>
      </c>
      <c r="I50" s="804">
        <f>H50*E50</f>
        <v>15</v>
      </c>
      <c r="J50" s="753">
        <f>I50+G50</f>
        <v>355</v>
      </c>
    </row>
    <row r="51" spans="1:10" s="732" customFormat="1" ht="15.75" customHeight="1">
      <c r="A51" s="756">
        <v>3</v>
      </c>
      <c r="B51" s="749" t="s">
        <v>71</v>
      </c>
      <c r="C51" s="813" t="s">
        <v>105</v>
      </c>
      <c r="D51" s="755" t="s">
        <v>73</v>
      </c>
      <c r="E51" s="755">
        <v>4</v>
      </c>
      <c r="F51" s="753">
        <v>41.2</v>
      </c>
      <c r="G51" s="753">
        <f t="shared" si="9"/>
        <v>164.8</v>
      </c>
      <c r="H51" s="753">
        <v>10</v>
      </c>
      <c r="I51" s="804">
        <f>H51*E51</f>
        <v>40</v>
      </c>
      <c r="J51" s="753">
        <f>I51+G51</f>
        <v>204.8</v>
      </c>
    </row>
    <row r="52" spans="1:10" s="732" customFormat="1" ht="15.75" customHeight="1">
      <c r="A52" s="756">
        <v>4</v>
      </c>
      <c r="B52" s="749" t="s">
        <v>71</v>
      </c>
      <c r="C52" s="813" t="s">
        <v>106</v>
      </c>
      <c r="D52" s="755" t="s">
        <v>73</v>
      </c>
      <c r="E52" s="755">
        <v>4</v>
      </c>
      <c r="F52" s="753">
        <v>15.5</v>
      </c>
      <c r="G52" s="753">
        <f t="shared" si="9"/>
        <v>62</v>
      </c>
      <c r="H52" s="753">
        <v>10</v>
      </c>
      <c r="I52" s="804">
        <f>H52*E52</f>
        <v>40</v>
      </c>
      <c r="J52" s="753">
        <f>I52+G52</f>
        <v>102</v>
      </c>
    </row>
    <row r="53" spans="1:10" s="732" customFormat="1" ht="15.75" customHeight="1">
      <c r="A53" s="756">
        <v>5</v>
      </c>
      <c r="B53" s="749" t="s">
        <v>71</v>
      </c>
      <c r="C53" s="813" t="s">
        <v>501</v>
      </c>
      <c r="D53" s="755" t="s">
        <v>73</v>
      </c>
      <c r="E53" s="755">
        <v>3</v>
      </c>
      <c r="F53" s="753">
        <v>87</v>
      </c>
      <c r="G53" s="753">
        <f t="shared" si="9"/>
        <v>261</v>
      </c>
      <c r="H53" s="753">
        <v>10</v>
      </c>
      <c r="I53" s="804">
        <f>H53*E53</f>
        <v>30</v>
      </c>
      <c r="J53" s="753">
        <f>I53+G53</f>
        <v>291</v>
      </c>
    </row>
    <row r="54" spans="1:10" s="732" customFormat="1" ht="15.75" customHeight="1">
      <c r="A54" s="756">
        <v>6</v>
      </c>
      <c r="B54" s="749" t="s">
        <v>71</v>
      </c>
      <c r="C54" s="813" t="s">
        <v>107</v>
      </c>
      <c r="D54" s="755" t="s">
        <v>73</v>
      </c>
      <c r="E54" s="755">
        <v>4</v>
      </c>
      <c r="F54" s="753">
        <v>56</v>
      </c>
      <c r="G54" s="753">
        <f t="shared" si="9"/>
        <v>224</v>
      </c>
      <c r="H54" s="753">
        <v>10</v>
      </c>
      <c r="I54" s="804">
        <f>H54*E54</f>
        <v>40</v>
      </c>
      <c r="J54" s="753">
        <f>I54+G54</f>
        <v>264</v>
      </c>
    </row>
    <row r="55" spans="1:10" s="732" customFormat="1" ht="17.25" customHeight="1">
      <c r="A55" s="756">
        <v>7</v>
      </c>
      <c r="B55" s="749" t="s">
        <v>71</v>
      </c>
      <c r="C55" s="782" t="s">
        <v>108</v>
      </c>
      <c r="D55" s="755" t="s">
        <v>97</v>
      </c>
      <c r="E55" s="755">
        <v>1</v>
      </c>
      <c r="F55" s="753">
        <v>380</v>
      </c>
      <c r="G55" s="753">
        <f t="shared" si="0"/>
        <v>380</v>
      </c>
      <c r="H55" s="753">
        <v>100</v>
      </c>
      <c r="I55" s="804">
        <f t="shared" si="1"/>
        <v>100</v>
      </c>
      <c r="J55" s="753">
        <f t="shared" si="5"/>
        <v>480</v>
      </c>
    </row>
    <row r="56" spans="1:10" s="732" customFormat="1" ht="17.25" customHeight="1">
      <c r="A56" s="756">
        <v>8</v>
      </c>
      <c r="B56" s="749"/>
      <c r="C56" s="814" t="s">
        <v>116</v>
      </c>
      <c r="D56" s="755" t="s">
        <v>97</v>
      </c>
      <c r="E56" s="755">
        <v>1</v>
      </c>
      <c r="F56" s="753">
        <v>200</v>
      </c>
      <c r="G56" s="753">
        <f t="shared" si="0"/>
        <v>200</v>
      </c>
      <c r="H56" s="753">
        <v>50</v>
      </c>
      <c r="I56" s="804">
        <f t="shared" si="1"/>
        <v>50</v>
      </c>
      <c r="J56" s="753">
        <f t="shared" si="5"/>
        <v>250</v>
      </c>
    </row>
    <row r="57" spans="1:10" s="766" customFormat="1" ht="20.25" customHeight="1">
      <c r="A57" s="740">
        <v>5</v>
      </c>
      <c r="B57" s="784"/>
      <c r="C57" s="811" t="s">
        <v>502</v>
      </c>
      <c r="D57" s="785"/>
      <c r="E57" s="785"/>
      <c r="F57" s="786"/>
      <c r="G57" s="787"/>
      <c r="H57" s="785"/>
      <c r="I57" s="716"/>
      <c r="J57" s="787"/>
    </row>
    <row r="58" spans="1:10" s="766" customFormat="1" ht="20.25">
      <c r="A58" s="788">
        <v>1</v>
      </c>
      <c r="B58" s="749" t="s">
        <v>71</v>
      </c>
      <c r="C58" s="813" t="s">
        <v>109</v>
      </c>
      <c r="D58" s="755" t="s">
        <v>73</v>
      </c>
      <c r="E58" s="755">
        <v>1</v>
      </c>
      <c r="F58" s="753">
        <v>246.25</v>
      </c>
      <c r="G58" s="753">
        <f t="shared" si="0"/>
        <v>246.25</v>
      </c>
      <c r="H58" s="753">
        <v>5</v>
      </c>
      <c r="I58" s="804">
        <f t="shared" si="1"/>
        <v>5</v>
      </c>
      <c r="J58" s="753">
        <f t="shared" si="5"/>
        <v>251.25</v>
      </c>
    </row>
    <row r="59" spans="1:10" s="766" customFormat="1" ht="20.25">
      <c r="A59" s="788">
        <v>2</v>
      </c>
      <c r="B59" s="749" t="s">
        <v>71</v>
      </c>
      <c r="C59" s="813" t="s">
        <v>110</v>
      </c>
      <c r="D59" s="755" t="s">
        <v>73</v>
      </c>
      <c r="E59" s="755">
        <v>2</v>
      </c>
      <c r="F59" s="753">
        <v>41.2</v>
      </c>
      <c r="G59" s="753">
        <f t="shared" si="0"/>
        <v>82.4</v>
      </c>
      <c r="H59" s="753">
        <v>5</v>
      </c>
      <c r="I59" s="804">
        <f t="shared" si="1"/>
        <v>10</v>
      </c>
      <c r="J59" s="753">
        <f t="shared" si="5"/>
        <v>92.4</v>
      </c>
    </row>
    <row r="60" spans="1:10" s="766" customFormat="1" ht="20.25">
      <c r="A60" s="788">
        <v>3</v>
      </c>
      <c r="B60" s="749" t="s">
        <v>71</v>
      </c>
      <c r="C60" s="813" t="s">
        <v>111</v>
      </c>
      <c r="D60" s="755" t="s">
        <v>73</v>
      </c>
      <c r="E60" s="755">
        <v>10</v>
      </c>
      <c r="F60" s="753">
        <v>10.56</v>
      </c>
      <c r="G60" s="753">
        <f t="shared" si="0"/>
        <v>105.60000000000001</v>
      </c>
      <c r="H60" s="753">
        <v>5</v>
      </c>
      <c r="I60" s="804">
        <f t="shared" si="1"/>
        <v>50</v>
      </c>
      <c r="J60" s="753">
        <f t="shared" si="5"/>
        <v>155.60000000000002</v>
      </c>
    </row>
    <row r="61" spans="1:10" s="766" customFormat="1" ht="20.25">
      <c r="A61" s="788">
        <v>4</v>
      </c>
      <c r="B61" s="749" t="s">
        <v>71</v>
      </c>
      <c r="C61" s="813" t="s">
        <v>112</v>
      </c>
      <c r="D61" s="755" t="s">
        <v>73</v>
      </c>
      <c r="E61" s="755">
        <v>26</v>
      </c>
      <c r="F61" s="753">
        <v>10.75</v>
      </c>
      <c r="G61" s="753">
        <f t="shared" si="0"/>
        <v>279.5</v>
      </c>
      <c r="H61" s="753">
        <v>5</v>
      </c>
      <c r="I61" s="804">
        <f t="shared" si="1"/>
        <v>130</v>
      </c>
      <c r="J61" s="753">
        <f t="shared" si="5"/>
        <v>409.5</v>
      </c>
    </row>
    <row r="62" spans="1:10" s="766" customFormat="1" ht="20.25">
      <c r="A62" s="788">
        <v>5</v>
      </c>
      <c r="B62" s="749" t="s">
        <v>71</v>
      </c>
      <c r="C62" s="813" t="s">
        <v>113</v>
      </c>
      <c r="D62" s="755" t="s">
        <v>73</v>
      </c>
      <c r="E62" s="755">
        <v>14</v>
      </c>
      <c r="F62" s="753">
        <v>10.75</v>
      </c>
      <c r="G62" s="753">
        <f>F62*E62</f>
        <v>150.5</v>
      </c>
      <c r="H62" s="753">
        <v>5</v>
      </c>
      <c r="I62" s="804">
        <f>H62*E62</f>
        <v>70</v>
      </c>
      <c r="J62" s="753">
        <f>I62+G62</f>
        <v>220.5</v>
      </c>
    </row>
    <row r="63" spans="1:10" s="766" customFormat="1" ht="20.25">
      <c r="A63" s="788">
        <v>6</v>
      </c>
      <c r="B63" s="749" t="s">
        <v>71</v>
      </c>
      <c r="C63" s="813" t="s">
        <v>114</v>
      </c>
      <c r="D63" s="755" t="s">
        <v>73</v>
      </c>
      <c r="E63" s="755">
        <v>5</v>
      </c>
      <c r="F63" s="753">
        <v>41.6</v>
      </c>
      <c r="G63" s="753">
        <f t="shared" si="0"/>
        <v>208</v>
      </c>
      <c r="H63" s="753">
        <v>5</v>
      </c>
      <c r="I63" s="804">
        <f t="shared" si="1"/>
        <v>25</v>
      </c>
      <c r="J63" s="753">
        <f t="shared" si="5"/>
        <v>233</v>
      </c>
    </row>
    <row r="64" spans="1:10" s="766" customFormat="1" ht="20.25">
      <c r="A64" s="755">
        <v>7</v>
      </c>
      <c r="B64" s="749" t="s">
        <v>71</v>
      </c>
      <c r="C64" s="789" t="s">
        <v>115</v>
      </c>
      <c r="D64" s="755" t="s">
        <v>73</v>
      </c>
      <c r="E64" s="755">
        <v>54</v>
      </c>
      <c r="F64" s="753">
        <v>0.92</v>
      </c>
      <c r="G64" s="753">
        <f t="shared" si="0"/>
        <v>49.68</v>
      </c>
      <c r="H64" s="753">
        <v>0.2</v>
      </c>
      <c r="I64" s="804">
        <f t="shared" si="1"/>
        <v>10.8</v>
      </c>
      <c r="J64" s="753">
        <f t="shared" si="5"/>
        <v>60.480000000000004</v>
      </c>
    </row>
    <row r="65" spans="1:10" s="766" customFormat="1" ht="18" customHeight="1">
      <c r="A65" s="755">
        <v>8</v>
      </c>
      <c r="B65" s="749" t="s">
        <v>71</v>
      </c>
      <c r="C65" s="790" t="s">
        <v>503</v>
      </c>
      <c r="D65" s="755" t="s">
        <v>97</v>
      </c>
      <c r="E65" s="755">
        <v>1</v>
      </c>
      <c r="F65" s="753">
        <v>355.6</v>
      </c>
      <c r="G65" s="753">
        <f t="shared" si="0"/>
        <v>355.6</v>
      </c>
      <c r="H65" s="753">
        <v>50</v>
      </c>
      <c r="I65" s="804">
        <f t="shared" si="1"/>
        <v>50</v>
      </c>
      <c r="J65" s="753">
        <f t="shared" si="5"/>
        <v>405.6</v>
      </c>
    </row>
    <row r="66" spans="1:10" s="791" customFormat="1" ht="15.75" customHeight="1">
      <c r="A66" s="755">
        <v>9</v>
      </c>
      <c r="B66" s="749"/>
      <c r="C66" s="790" t="s">
        <v>116</v>
      </c>
      <c r="D66" s="755" t="s">
        <v>97</v>
      </c>
      <c r="E66" s="755">
        <v>1</v>
      </c>
      <c r="F66" s="753">
        <v>200</v>
      </c>
      <c r="G66" s="753">
        <f t="shared" si="0"/>
        <v>200</v>
      </c>
      <c r="H66" s="753">
        <v>50</v>
      </c>
      <c r="I66" s="804">
        <f t="shared" si="1"/>
        <v>50</v>
      </c>
      <c r="J66" s="753">
        <f t="shared" si="5"/>
        <v>250</v>
      </c>
    </row>
    <row r="67" spans="1:10" s="791" customFormat="1" ht="20.25" customHeight="1">
      <c r="A67" s="740">
        <v>6</v>
      </c>
      <c r="B67" s="784"/>
      <c r="C67" s="811" t="s">
        <v>504</v>
      </c>
      <c r="D67" s="785"/>
      <c r="E67" s="785"/>
      <c r="F67" s="786"/>
      <c r="G67" s="787"/>
      <c r="H67" s="785"/>
      <c r="I67" s="716"/>
      <c r="J67" s="787"/>
    </row>
    <row r="68" spans="1:10" s="791" customFormat="1" ht="20.25" customHeight="1">
      <c r="A68" s="788">
        <v>1</v>
      </c>
      <c r="B68" s="749" t="s">
        <v>71</v>
      </c>
      <c r="C68" s="815" t="s">
        <v>505</v>
      </c>
      <c r="D68" s="755" t="s">
        <v>73</v>
      </c>
      <c r="E68" s="816">
        <v>1</v>
      </c>
      <c r="F68" s="817">
        <v>325.76</v>
      </c>
      <c r="G68" s="753">
        <f t="shared" ref="G68:G75" si="10">F68*E68</f>
        <v>325.76</v>
      </c>
      <c r="H68" s="817">
        <v>50</v>
      </c>
      <c r="I68" s="804">
        <f t="shared" ref="I68:I79" si="11">H68*E68</f>
        <v>50</v>
      </c>
      <c r="J68" s="753">
        <f t="shared" ref="J68:J75" si="12">I68+G68</f>
        <v>375.76</v>
      </c>
    </row>
    <row r="69" spans="1:10" s="791" customFormat="1" ht="18" customHeight="1">
      <c r="A69" s="788">
        <v>2</v>
      </c>
      <c r="B69" s="749" t="s">
        <v>71</v>
      </c>
      <c r="C69" s="812" t="s">
        <v>506</v>
      </c>
      <c r="D69" s="755" t="s">
        <v>73</v>
      </c>
      <c r="E69" s="755">
        <v>1</v>
      </c>
      <c r="F69" s="753">
        <v>417.35</v>
      </c>
      <c r="G69" s="753">
        <f t="shared" si="10"/>
        <v>417.35</v>
      </c>
      <c r="H69" s="753">
        <v>15</v>
      </c>
      <c r="I69" s="804">
        <f t="shared" si="11"/>
        <v>15</v>
      </c>
      <c r="J69" s="753">
        <f t="shared" si="12"/>
        <v>432.35</v>
      </c>
    </row>
    <row r="70" spans="1:10" s="791" customFormat="1" ht="15.75" customHeight="1">
      <c r="A70" s="788">
        <v>3</v>
      </c>
      <c r="B70" s="749" t="s">
        <v>71</v>
      </c>
      <c r="C70" s="813" t="s">
        <v>507</v>
      </c>
      <c r="D70" s="755" t="s">
        <v>73</v>
      </c>
      <c r="E70" s="755">
        <v>2</v>
      </c>
      <c r="F70" s="818">
        <v>45.2</v>
      </c>
      <c r="G70" s="753">
        <f t="shared" si="10"/>
        <v>90.4</v>
      </c>
      <c r="H70" s="753">
        <v>10</v>
      </c>
      <c r="I70" s="804">
        <f t="shared" si="11"/>
        <v>20</v>
      </c>
      <c r="J70" s="753">
        <f t="shared" si="12"/>
        <v>110.4</v>
      </c>
    </row>
    <row r="71" spans="1:10" s="791" customFormat="1" ht="15.75" customHeight="1">
      <c r="A71" s="788">
        <v>4</v>
      </c>
      <c r="B71" s="749" t="s">
        <v>71</v>
      </c>
      <c r="C71" s="813" t="s">
        <v>508</v>
      </c>
      <c r="D71" s="755" t="s">
        <v>73</v>
      </c>
      <c r="E71" s="755">
        <v>2</v>
      </c>
      <c r="F71" s="818">
        <v>45.2</v>
      </c>
      <c r="G71" s="753">
        <f t="shared" si="10"/>
        <v>90.4</v>
      </c>
      <c r="H71" s="753">
        <v>10</v>
      </c>
      <c r="I71" s="804">
        <f t="shared" si="11"/>
        <v>20</v>
      </c>
      <c r="J71" s="753">
        <f t="shared" si="12"/>
        <v>110.4</v>
      </c>
    </row>
    <row r="72" spans="1:10" s="791" customFormat="1" ht="15.75" customHeight="1">
      <c r="A72" s="788">
        <v>5</v>
      </c>
      <c r="B72" s="749" t="s">
        <v>71</v>
      </c>
      <c r="C72" s="813" t="s">
        <v>113</v>
      </c>
      <c r="D72" s="755" t="s">
        <v>73</v>
      </c>
      <c r="E72" s="755">
        <v>7</v>
      </c>
      <c r="F72" s="753">
        <v>10.75</v>
      </c>
      <c r="G72" s="753">
        <f t="shared" si="10"/>
        <v>75.25</v>
      </c>
      <c r="H72" s="753">
        <v>5</v>
      </c>
      <c r="I72" s="804">
        <f t="shared" si="11"/>
        <v>35</v>
      </c>
      <c r="J72" s="753">
        <f t="shared" si="12"/>
        <v>110.25</v>
      </c>
    </row>
    <row r="73" spans="1:10" s="791" customFormat="1" ht="15.75" customHeight="1">
      <c r="A73" s="788">
        <v>6</v>
      </c>
      <c r="B73" s="749" t="s">
        <v>71</v>
      </c>
      <c r="C73" s="813" t="s">
        <v>509</v>
      </c>
      <c r="D73" s="755" t="s">
        <v>73</v>
      </c>
      <c r="E73" s="755">
        <v>6</v>
      </c>
      <c r="F73" s="753">
        <v>10.75</v>
      </c>
      <c r="G73" s="753">
        <f t="shared" si="10"/>
        <v>64.5</v>
      </c>
      <c r="H73" s="753">
        <v>5</v>
      </c>
      <c r="I73" s="804">
        <f t="shared" si="11"/>
        <v>30</v>
      </c>
      <c r="J73" s="753">
        <f t="shared" si="12"/>
        <v>94.5</v>
      </c>
    </row>
    <row r="74" spans="1:10" s="791" customFormat="1" ht="15.75" customHeight="1">
      <c r="A74" s="755">
        <v>7</v>
      </c>
      <c r="B74" s="749" t="s">
        <v>71</v>
      </c>
      <c r="C74" s="790" t="s">
        <v>510</v>
      </c>
      <c r="D74" s="755" t="s">
        <v>73</v>
      </c>
      <c r="E74" s="755">
        <v>3</v>
      </c>
      <c r="F74" s="753">
        <v>108.32</v>
      </c>
      <c r="G74" s="753">
        <f t="shared" si="10"/>
        <v>324.95999999999998</v>
      </c>
      <c r="H74" s="753">
        <v>10</v>
      </c>
      <c r="I74" s="804">
        <f t="shared" si="11"/>
        <v>30</v>
      </c>
      <c r="J74" s="753">
        <f t="shared" si="12"/>
        <v>354.96</v>
      </c>
    </row>
    <row r="75" spans="1:10" s="791" customFormat="1" ht="15.75" customHeight="1">
      <c r="A75" s="755">
        <v>8</v>
      </c>
      <c r="B75" s="749" t="s">
        <v>71</v>
      </c>
      <c r="C75" s="790" t="s">
        <v>511</v>
      </c>
      <c r="D75" s="755" t="s">
        <v>73</v>
      </c>
      <c r="E75" s="755">
        <v>3</v>
      </c>
      <c r="F75" s="753">
        <v>108.32</v>
      </c>
      <c r="G75" s="753">
        <f t="shared" si="10"/>
        <v>324.95999999999998</v>
      </c>
      <c r="H75" s="753">
        <v>10</v>
      </c>
      <c r="I75" s="804">
        <f t="shared" si="11"/>
        <v>30</v>
      </c>
      <c r="J75" s="753">
        <f t="shared" si="12"/>
        <v>354.96</v>
      </c>
    </row>
    <row r="76" spans="1:10" s="791" customFormat="1" ht="15.75" customHeight="1">
      <c r="A76" s="755">
        <v>9</v>
      </c>
      <c r="B76" s="749" t="s">
        <v>71</v>
      </c>
      <c r="C76" s="790" t="s">
        <v>512</v>
      </c>
      <c r="D76" s="755" t="s">
        <v>73</v>
      </c>
      <c r="E76" s="755">
        <v>4</v>
      </c>
      <c r="F76" s="753">
        <v>72.5</v>
      </c>
      <c r="G76" s="753">
        <f>F76*E76</f>
        <v>290</v>
      </c>
      <c r="H76" s="753">
        <v>10</v>
      </c>
      <c r="I76" s="804">
        <f t="shared" si="11"/>
        <v>40</v>
      </c>
      <c r="J76" s="753">
        <f>I76+G76</f>
        <v>330</v>
      </c>
    </row>
    <row r="77" spans="1:10" s="791" customFormat="1" ht="15.75" customHeight="1">
      <c r="A77" s="755">
        <v>10</v>
      </c>
      <c r="B77" s="749" t="s">
        <v>71</v>
      </c>
      <c r="C77" s="813" t="s">
        <v>513</v>
      </c>
      <c r="D77" s="755" t="s">
        <v>73</v>
      </c>
      <c r="E77" s="755">
        <v>4</v>
      </c>
      <c r="F77" s="753">
        <v>52</v>
      </c>
      <c r="G77" s="753">
        <f>F77*E77</f>
        <v>208</v>
      </c>
      <c r="H77" s="753">
        <v>10</v>
      </c>
      <c r="I77" s="804">
        <f t="shared" si="11"/>
        <v>40</v>
      </c>
      <c r="J77" s="753">
        <f>I77+G77</f>
        <v>248</v>
      </c>
    </row>
    <row r="78" spans="1:10" s="791" customFormat="1" ht="15.75" customHeight="1">
      <c r="A78" s="755">
        <v>11</v>
      </c>
      <c r="B78" s="749" t="s">
        <v>71</v>
      </c>
      <c r="C78" s="789" t="s">
        <v>115</v>
      </c>
      <c r="D78" s="755" t="s">
        <v>73</v>
      </c>
      <c r="E78" s="755">
        <v>16</v>
      </c>
      <c r="F78" s="753">
        <v>0.92</v>
      </c>
      <c r="G78" s="753">
        <f t="shared" ref="G78:G79" si="13">F78*E78</f>
        <v>14.72</v>
      </c>
      <c r="H78" s="753">
        <v>0.2</v>
      </c>
      <c r="I78" s="804">
        <f t="shared" si="11"/>
        <v>3.2</v>
      </c>
      <c r="J78" s="753">
        <f t="shared" ref="J78:J79" si="14">I78+G78</f>
        <v>17.920000000000002</v>
      </c>
    </row>
    <row r="79" spans="1:10" s="791" customFormat="1" ht="15.75" customHeight="1">
      <c r="A79" s="755">
        <v>12</v>
      </c>
      <c r="B79" s="749" t="s">
        <v>71</v>
      </c>
      <c r="C79" s="790" t="s">
        <v>116</v>
      </c>
      <c r="D79" s="755" t="s">
        <v>97</v>
      </c>
      <c r="E79" s="755">
        <v>1</v>
      </c>
      <c r="F79" s="753">
        <v>200</v>
      </c>
      <c r="G79" s="753">
        <f t="shared" si="13"/>
        <v>200</v>
      </c>
      <c r="H79" s="753">
        <v>50</v>
      </c>
      <c r="I79" s="804">
        <f t="shared" si="11"/>
        <v>50</v>
      </c>
      <c r="J79" s="753">
        <f t="shared" si="14"/>
        <v>250</v>
      </c>
    </row>
    <row r="80" spans="1:10" s="791" customFormat="1" ht="18.75">
      <c r="A80" s="792">
        <v>7</v>
      </c>
      <c r="B80" s="759"/>
      <c r="C80" s="793" t="s">
        <v>117</v>
      </c>
      <c r="D80" s="794"/>
      <c r="E80" s="795"/>
      <c r="F80" s="796"/>
      <c r="G80" s="762"/>
      <c r="H80" s="797"/>
      <c r="I80" s="723"/>
      <c r="J80" s="762"/>
    </row>
    <row r="81" spans="1:11" s="791" customFormat="1" ht="63">
      <c r="A81" s="758">
        <v>1</v>
      </c>
      <c r="B81" s="798" t="s">
        <v>118</v>
      </c>
      <c r="C81" s="799" t="s">
        <v>119</v>
      </c>
      <c r="D81" s="758" t="s">
        <v>67</v>
      </c>
      <c r="E81" s="800">
        <v>4150</v>
      </c>
      <c r="F81" s="800">
        <v>1.27</v>
      </c>
      <c r="G81" s="800">
        <f>F81*E81</f>
        <v>5270.5</v>
      </c>
      <c r="H81" s="800">
        <v>0.2</v>
      </c>
      <c r="I81" s="710">
        <f>H81*E81</f>
        <v>830</v>
      </c>
      <c r="J81" s="800">
        <f t="shared" si="5"/>
        <v>6100.5</v>
      </c>
      <c r="K81" s="801"/>
    </row>
    <row r="82" spans="1:11" s="791" customFormat="1" ht="16.5" customHeight="1">
      <c r="A82" s="755">
        <v>2</v>
      </c>
      <c r="B82" s="802"/>
      <c r="C82" s="803" t="s">
        <v>120</v>
      </c>
      <c r="D82" s="755" t="s">
        <v>73</v>
      </c>
      <c r="E82" s="755">
        <v>5</v>
      </c>
      <c r="F82" s="753">
        <v>110</v>
      </c>
      <c r="G82" s="800">
        <f t="shared" ref="G82:G88" si="15">F82*E82</f>
        <v>550</v>
      </c>
      <c r="H82" s="753">
        <v>50</v>
      </c>
      <c r="I82" s="710">
        <f t="shared" ref="I82:I88" si="16">H82*E82</f>
        <v>250</v>
      </c>
      <c r="J82" s="753">
        <f t="shared" si="5"/>
        <v>800</v>
      </c>
    </row>
    <row r="83" spans="1:11" s="791" customFormat="1" ht="17.25">
      <c r="A83" s="755">
        <v>3</v>
      </c>
      <c r="B83" s="764" t="s">
        <v>80</v>
      </c>
      <c r="C83" s="803" t="s">
        <v>121</v>
      </c>
      <c r="D83" s="755" t="s">
        <v>67</v>
      </c>
      <c r="E83" s="755">
        <v>18</v>
      </c>
      <c r="F83" s="804">
        <v>11.5</v>
      </c>
      <c r="G83" s="800">
        <f t="shared" si="15"/>
        <v>207</v>
      </c>
      <c r="H83" s="753">
        <v>1</v>
      </c>
      <c r="I83" s="710">
        <f t="shared" si="16"/>
        <v>18</v>
      </c>
      <c r="J83" s="753">
        <f t="shared" si="5"/>
        <v>225</v>
      </c>
    </row>
    <row r="84" spans="1:11" s="791" customFormat="1" ht="17.25">
      <c r="A84" s="755">
        <v>4</v>
      </c>
      <c r="B84" s="764" t="s">
        <v>80</v>
      </c>
      <c r="C84" s="803" t="s">
        <v>122</v>
      </c>
      <c r="D84" s="755" t="s">
        <v>73</v>
      </c>
      <c r="E84" s="755">
        <v>48</v>
      </c>
      <c r="F84" s="753">
        <v>4</v>
      </c>
      <c r="G84" s="800">
        <f t="shared" si="15"/>
        <v>192</v>
      </c>
      <c r="H84" s="753">
        <v>12</v>
      </c>
      <c r="I84" s="710">
        <f t="shared" si="16"/>
        <v>576</v>
      </c>
      <c r="J84" s="753">
        <f t="shared" si="5"/>
        <v>768</v>
      </c>
    </row>
    <row r="85" spans="1:11" s="791" customFormat="1" ht="17.25">
      <c r="A85" s="755">
        <v>5</v>
      </c>
      <c r="B85" s="764" t="s">
        <v>80</v>
      </c>
      <c r="C85" s="803" t="s">
        <v>123</v>
      </c>
      <c r="D85" s="755" t="s">
        <v>73</v>
      </c>
      <c r="E85" s="755">
        <v>48</v>
      </c>
      <c r="F85" s="753">
        <v>3</v>
      </c>
      <c r="G85" s="800">
        <f t="shared" si="15"/>
        <v>144</v>
      </c>
      <c r="H85" s="753">
        <v>0</v>
      </c>
      <c r="I85" s="710">
        <f t="shared" si="16"/>
        <v>0</v>
      </c>
      <c r="J85" s="753">
        <f t="shared" si="5"/>
        <v>144</v>
      </c>
    </row>
    <row r="86" spans="1:11" s="791" customFormat="1" ht="17.25">
      <c r="A86" s="755">
        <v>6</v>
      </c>
      <c r="B86" s="764" t="s">
        <v>124</v>
      </c>
      <c r="C86" s="803" t="s">
        <v>125</v>
      </c>
      <c r="D86" s="755" t="s">
        <v>73</v>
      </c>
      <c r="E86" s="755">
        <v>35</v>
      </c>
      <c r="F86" s="753">
        <v>25.5</v>
      </c>
      <c r="G86" s="800">
        <f t="shared" si="15"/>
        <v>892.5</v>
      </c>
      <c r="H86" s="753">
        <v>12</v>
      </c>
      <c r="I86" s="710">
        <f t="shared" si="16"/>
        <v>420</v>
      </c>
      <c r="J86" s="753">
        <f t="shared" si="5"/>
        <v>1312.5</v>
      </c>
    </row>
    <row r="87" spans="1:11" s="791" customFormat="1" ht="17.25" customHeight="1">
      <c r="A87" s="805">
        <v>7</v>
      </c>
      <c r="B87" s="764" t="s">
        <v>80</v>
      </c>
      <c r="C87" s="772" t="s">
        <v>126</v>
      </c>
      <c r="D87" s="755" t="s">
        <v>67</v>
      </c>
      <c r="E87" s="755">
        <v>400</v>
      </c>
      <c r="F87" s="753">
        <v>0.42</v>
      </c>
      <c r="G87" s="800">
        <f t="shared" si="15"/>
        <v>168</v>
      </c>
      <c r="H87" s="806">
        <v>0.1</v>
      </c>
      <c r="I87" s="710">
        <f t="shared" si="16"/>
        <v>40</v>
      </c>
      <c r="J87" s="753">
        <f t="shared" si="5"/>
        <v>208</v>
      </c>
    </row>
    <row r="88" spans="1:11" s="791" customFormat="1" ht="17.25" customHeight="1">
      <c r="A88" s="805">
        <v>8</v>
      </c>
      <c r="B88" s="764" t="s">
        <v>80</v>
      </c>
      <c r="C88" s="769" t="s">
        <v>87</v>
      </c>
      <c r="D88" s="755" t="s">
        <v>73</v>
      </c>
      <c r="E88" s="755">
        <v>35</v>
      </c>
      <c r="F88" s="753">
        <v>0.5</v>
      </c>
      <c r="G88" s="800">
        <f t="shared" si="15"/>
        <v>17.5</v>
      </c>
      <c r="H88" s="753">
        <v>0.5</v>
      </c>
      <c r="I88" s="710">
        <f t="shared" si="16"/>
        <v>17.5</v>
      </c>
      <c r="J88" s="753">
        <f t="shared" si="5"/>
        <v>35</v>
      </c>
    </row>
    <row r="89" spans="1:11" ht="18.75">
      <c r="A89" s="805"/>
      <c r="B89" s="807"/>
      <c r="C89" s="808" t="s">
        <v>129</v>
      </c>
      <c r="D89" s="807"/>
      <c r="E89" s="807"/>
      <c r="F89" s="807"/>
      <c r="G89" s="809">
        <f>SUM(G7:G88)</f>
        <v>95936.268000000011</v>
      </c>
      <c r="H89" s="809"/>
      <c r="I89" s="719">
        <f>SUM(I7:I88)</f>
        <v>9994</v>
      </c>
      <c r="J89" s="819">
        <f>SUM(J7:J88)</f>
        <v>105930.26800000001</v>
      </c>
    </row>
    <row r="90" spans="1:11">
      <c r="A90" s="807">
        <v>3</v>
      </c>
      <c r="B90" s="807"/>
      <c r="C90" s="807" t="s">
        <v>425</v>
      </c>
      <c r="D90" s="807"/>
      <c r="E90" s="810">
        <v>0.03</v>
      </c>
      <c r="F90" s="807"/>
      <c r="G90" s="807"/>
      <c r="H90" s="807"/>
      <c r="I90" s="713"/>
      <c r="J90" s="820">
        <f>G89*E90</f>
        <v>2878.0880400000001</v>
      </c>
    </row>
    <row r="91" spans="1:11">
      <c r="A91" s="807">
        <v>4</v>
      </c>
      <c r="B91" s="807"/>
      <c r="C91" s="807" t="s">
        <v>64</v>
      </c>
      <c r="D91" s="807"/>
      <c r="E91" s="807"/>
      <c r="F91" s="807"/>
      <c r="G91" s="807"/>
      <c r="H91" s="807"/>
      <c r="I91" s="713"/>
      <c r="J91" s="820">
        <f>J90+J89</f>
        <v>108808.35604000001</v>
      </c>
    </row>
    <row r="92" spans="1:11">
      <c r="A92" s="807">
        <v>5</v>
      </c>
      <c r="B92" s="807"/>
      <c r="C92" s="807" t="s">
        <v>127</v>
      </c>
      <c r="D92" s="807"/>
      <c r="E92" s="810">
        <v>0.75</v>
      </c>
      <c r="F92" s="807"/>
      <c r="G92" s="807"/>
      <c r="H92" s="807"/>
      <c r="I92" s="713"/>
      <c r="J92" s="820">
        <f>I89*E92</f>
        <v>7495.5</v>
      </c>
    </row>
    <row r="93" spans="1:11">
      <c r="A93" s="807">
        <v>6</v>
      </c>
      <c r="B93" s="807"/>
      <c r="C93" s="807" t="s">
        <v>64</v>
      </c>
      <c r="D93" s="807"/>
      <c r="E93" s="807"/>
      <c r="F93" s="807"/>
      <c r="G93" s="807"/>
      <c r="H93" s="807"/>
      <c r="I93" s="713"/>
      <c r="J93" s="820">
        <f>J91+J92</f>
        <v>116303.85604000001</v>
      </c>
    </row>
    <row r="94" spans="1:11">
      <c r="A94" s="807">
        <v>7</v>
      </c>
      <c r="B94" s="807"/>
      <c r="C94" s="807" t="s">
        <v>128</v>
      </c>
      <c r="D94" s="807"/>
      <c r="E94" s="810">
        <v>0.08</v>
      </c>
      <c r="F94" s="807"/>
      <c r="G94" s="807"/>
      <c r="H94" s="807"/>
      <c r="I94" s="713"/>
      <c r="J94" s="820">
        <f>J93*E94</f>
        <v>9304.3084832000004</v>
      </c>
    </row>
    <row r="95" spans="1:11">
      <c r="A95" s="807">
        <v>8</v>
      </c>
      <c r="B95" s="807"/>
      <c r="C95" s="807" t="s">
        <v>64</v>
      </c>
      <c r="D95" s="807"/>
      <c r="E95" s="807"/>
      <c r="F95" s="807"/>
      <c r="G95" s="807"/>
      <c r="H95" s="807"/>
      <c r="I95" s="713"/>
      <c r="J95" s="883">
        <f>J94+J93</f>
        <v>125608.16452320002</v>
      </c>
    </row>
    <row r="97" spans="10:10">
      <c r="J97" s="714">
        <f>[1]ელექ!$J$103-J95</f>
        <v>1929.3232427999756</v>
      </c>
    </row>
  </sheetData>
  <mergeCells count="3">
    <mergeCell ref="B2:J2"/>
    <mergeCell ref="D4:D5"/>
    <mergeCell ref="E4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opLeftCell="A54" workbookViewId="0">
      <selection activeCell="D67" sqref="D67"/>
    </sheetView>
  </sheetViews>
  <sheetFormatPr defaultColWidth="9.140625" defaultRowHeight="15"/>
  <cols>
    <col min="1" max="1" width="6.140625" style="724" customWidth="1"/>
    <col min="2" max="2" width="70" style="724" customWidth="1"/>
    <col min="3" max="3" width="11.5703125" style="724" customWidth="1"/>
    <col min="4" max="4" width="12.5703125" style="724" customWidth="1"/>
    <col min="5" max="5" width="16.85546875" style="724" customWidth="1"/>
    <col min="6" max="6" width="16.42578125" style="724" customWidth="1"/>
    <col min="7" max="7" width="15.42578125" style="724" customWidth="1"/>
    <col min="8" max="8" width="15.7109375" style="724" customWidth="1"/>
    <col min="9" max="9" width="20.5703125" style="724" customWidth="1"/>
    <col min="10" max="10" width="13" style="724" customWidth="1"/>
    <col min="11" max="16384" width="9.140625" style="724"/>
  </cols>
  <sheetData>
    <row r="1" spans="1:9" s="655" customFormat="1" ht="21"/>
    <row r="2" spans="1:9" s="655" customFormat="1" ht="21">
      <c r="A2" s="917" t="s">
        <v>130</v>
      </c>
      <c r="B2" s="917"/>
      <c r="C2" s="917"/>
      <c r="D2" s="917"/>
      <c r="E2" s="917"/>
      <c r="F2" s="917"/>
      <c r="G2" s="917"/>
      <c r="H2" s="917"/>
      <c r="I2" s="917"/>
    </row>
    <row r="3" spans="1:9" s="656" customFormat="1" ht="23.25">
      <c r="I3" s="657"/>
    </row>
    <row r="4" spans="1:9" s="656" customFormat="1" ht="25.5">
      <c r="A4" s="918" t="s">
        <v>131</v>
      </c>
      <c r="B4" s="918" t="s">
        <v>3</v>
      </c>
      <c r="C4" s="918" t="s">
        <v>132</v>
      </c>
      <c r="D4" s="920" t="s">
        <v>133</v>
      </c>
      <c r="E4" s="920" t="s">
        <v>134</v>
      </c>
      <c r="F4" s="920"/>
      <c r="G4" s="920" t="s">
        <v>48</v>
      </c>
      <c r="H4" s="920"/>
      <c r="I4" s="824" t="s">
        <v>4</v>
      </c>
    </row>
    <row r="5" spans="1:9" s="656" customFormat="1" ht="51">
      <c r="A5" s="919"/>
      <c r="B5" s="919"/>
      <c r="C5" s="919"/>
      <c r="D5" s="920"/>
      <c r="E5" s="824" t="s">
        <v>135</v>
      </c>
      <c r="F5" s="824" t="s">
        <v>2</v>
      </c>
      <c r="G5" s="824" t="s">
        <v>135</v>
      </c>
      <c r="H5" s="824" t="s">
        <v>2</v>
      </c>
      <c r="I5" s="824" t="s">
        <v>2</v>
      </c>
    </row>
    <row r="6" spans="1:9" s="656" customFormat="1" ht="25.5">
      <c r="A6" s="659">
        <v>1</v>
      </c>
      <c r="B6" s="660" t="s">
        <v>136</v>
      </c>
      <c r="C6" s="824" t="s">
        <v>137</v>
      </c>
      <c r="D6" s="661">
        <v>2</v>
      </c>
      <c r="E6" s="662">
        <v>4600</v>
      </c>
      <c r="F6" s="661">
        <f t="shared" ref="F6:F16" si="0">D6*E6</f>
        <v>9200</v>
      </c>
      <c r="G6" s="662">
        <v>500</v>
      </c>
      <c r="H6" s="661">
        <f t="shared" ref="H6:H16" si="1">D6*G6</f>
        <v>1000</v>
      </c>
      <c r="I6" s="661">
        <f t="shared" ref="I6:I58" si="2">H6+F6</f>
        <v>10200</v>
      </c>
    </row>
    <row r="7" spans="1:9" s="656" customFormat="1" ht="40.5">
      <c r="A7" s="659">
        <v>2</v>
      </c>
      <c r="B7" s="660" t="s">
        <v>475</v>
      </c>
      <c r="C7" s="824" t="s">
        <v>137</v>
      </c>
      <c r="D7" s="661">
        <v>4</v>
      </c>
      <c r="E7" s="662">
        <v>870</v>
      </c>
      <c r="F7" s="661">
        <f t="shared" si="0"/>
        <v>3480</v>
      </c>
      <c r="G7" s="662">
        <v>250</v>
      </c>
      <c r="H7" s="661">
        <f t="shared" si="1"/>
        <v>1000</v>
      </c>
      <c r="I7" s="661">
        <f t="shared" si="2"/>
        <v>4480</v>
      </c>
    </row>
    <row r="8" spans="1:9" s="656" customFormat="1" ht="40.5">
      <c r="A8" s="659">
        <v>3</v>
      </c>
      <c r="B8" s="660" t="s">
        <v>476</v>
      </c>
      <c r="C8" s="824" t="s">
        <v>137</v>
      </c>
      <c r="D8" s="661">
        <v>4</v>
      </c>
      <c r="E8" s="662">
        <v>960</v>
      </c>
      <c r="F8" s="661">
        <f t="shared" si="0"/>
        <v>3840</v>
      </c>
      <c r="G8" s="662">
        <v>250</v>
      </c>
      <c r="H8" s="661">
        <f t="shared" si="1"/>
        <v>1000</v>
      </c>
      <c r="I8" s="661">
        <f t="shared" si="2"/>
        <v>4840</v>
      </c>
    </row>
    <row r="9" spans="1:9" s="656" customFormat="1" ht="40.5">
      <c r="A9" s="659">
        <v>4</v>
      </c>
      <c r="B9" s="663" t="s">
        <v>477</v>
      </c>
      <c r="C9" s="824" t="s">
        <v>137</v>
      </c>
      <c r="D9" s="661">
        <v>3</v>
      </c>
      <c r="E9" s="662">
        <v>5600</v>
      </c>
      <c r="F9" s="661">
        <f t="shared" si="0"/>
        <v>16800</v>
      </c>
      <c r="G9" s="662">
        <v>251</v>
      </c>
      <c r="H9" s="661">
        <f t="shared" si="1"/>
        <v>753</v>
      </c>
      <c r="I9" s="661">
        <f t="shared" si="2"/>
        <v>17553</v>
      </c>
    </row>
    <row r="10" spans="1:9" s="664" customFormat="1" ht="45">
      <c r="A10" s="659">
        <v>5</v>
      </c>
      <c r="B10" s="660" t="s">
        <v>138</v>
      </c>
      <c r="C10" s="824" t="s">
        <v>137</v>
      </c>
      <c r="D10" s="661">
        <v>8</v>
      </c>
      <c r="E10" s="662">
        <v>35</v>
      </c>
      <c r="F10" s="661">
        <f t="shared" si="0"/>
        <v>280</v>
      </c>
      <c r="G10" s="662">
        <v>5</v>
      </c>
      <c r="H10" s="661">
        <f t="shared" si="1"/>
        <v>40</v>
      </c>
      <c r="I10" s="661">
        <f t="shared" si="2"/>
        <v>320</v>
      </c>
    </row>
    <row r="11" spans="1:9" s="664" customFormat="1" ht="45">
      <c r="A11" s="659">
        <v>6</v>
      </c>
      <c r="B11" s="660" t="s">
        <v>139</v>
      </c>
      <c r="C11" s="824" t="s">
        <v>137</v>
      </c>
      <c r="D11" s="661">
        <v>3</v>
      </c>
      <c r="E11" s="662">
        <v>85</v>
      </c>
      <c r="F11" s="661">
        <f t="shared" si="0"/>
        <v>255</v>
      </c>
      <c r="G11" s="662">
        <v>30</v>
      </c>
      <c r="H11" s="661">
        <f t="shared" si="1"/>
        <v>90</v>
      </c>
      <c r="I11" s="661">
        <f t="shared" si="2"/>
        <v>345</v>
      </c>
    </row>
    <row r="12" spans="1:9" s="656" customFormat="1" ht="51">
      <c r="A12" s="659">
        <v>7</v>
      </c>
      <c r="B12" s="665" t="s">
        <v>140</v>
      </c>
      <c r="C12" s="824" t="s">
        <v>43</v>
      </c>
      <c r="D12" s="661">
        <v>2</v>
      </c>
      <c r="E12" s="662">
        <v>1795</v>
      </c>
      <c r="F12" s="661">
        <f t="shared" si="0"/>
        <v>3590</v>
      </c>
      <c r="G12" s="662">
        <v>200</v>
      </c>
      <c r="H12" s="661">
        <f t="shared" si="1"/>
        <v>400</v>
      </c>
      <c r="I12" s="661">
        <f t="shared" si="2"/>
        <v>3990</v>
      </c>
    </row>
    <row r="13" spans="1:9" s="656" customFormat="1" ht="76.5">
      <c r="A13" s="659">
        <v>8</v>
      </c>
      <c r="B13" s="665" t="s">
        <v>141</v>
      </c>
      <c r="C13" s="824" t="s">
        <v>43</v>
      </c>
      <c r="D13" s="661">
        <v>1</v>
      </c>
      <c r="E13" s="662">
        <v>2370</v>
      </c>
      <c r="F13" s="661">
        <f t="shared" si="0"/>
        <v>2370</v>
      </c>
      <c r="G13" s="662">
        <v>200</v>
      </c>
      <c r="H13" s="661">
        <f t="shared" si="1"/>
        <v>200</v>
      </c>
      <c r="I13" s="661">
        <f t="shared" si="2"/>
        <v>2570</v>
      </c>
    </row>
    <row r="14" spans="1:9" s="656" customFormat="1" ht="76.5">
      <c r="A14" s="659">
        <v>9</v>
      </c>
      <c r="B14" s="665" t="s">
        <v>142</v>
      </c>
      <c r="C14" s="824" t="s">
        <v>43</v>
      </c>
      <c r="D14" s="661">
        <v>2</v>
      </c>
      <c r="E14" s="662">
        <v>2470</v>
      </c>
      <c r="F14" s="661">
        <f t="shared" si="0"/>
        <v>4940</v>
      </c>
      <c r="G14" s="662">
        <v>150</v>
      </c>
      <c r="H14" s="661">
        <f t="shared" si="1"/>
        <v>300</v>
      </c>
      <c r="I14" s="661">
        <f t="shared" si="2"/>
        <v>5240</v>
      </c>
    </row>
    <row r="15" spans="1:9" s="656" customFormat="1" ht="76.5">
      <c r="A15" s="659">
        <v>10</v>
      </c>
      <c r="B15" s="665" t="s">
        <v>143</v>
      </c>
      <c r="C15" s="824" t="s">
        <v>43</v>
      </c>
      <c r="D15" s="661">
        <v>3</v>
      </c>
      <c r="E15" s="662">
        <v>980</v>
      </c>
      <c r="F15" s="661">
        <f t="shared" si="0"/>
        <v>2940</v>
      </c>
      <c r="G15" s="662">
        <v>250</v>
      </c>
      <c r="H15" s="661">
        <f t="shared" si="1"/>
        <v>750</v>
      </c>
      <c r="I15" s="661">
        <f t="shared" si="2"/>
        <v>3690</v>
      </c>
    </row>
    <row r="16" spans="1:9" s="656" customFormat="1" ht="51">
      <c r="A16" s="659">
        <v>11</v>
      </c>
      <c r="B16" s="690" t="s">
        <v>538</v>
      </c>
      <c r="C16" s="691" t="s">
        <v>43</v>
      </c>
      <c r="D16" s="702">
        <v>10</v>
      </c>
      <c r="E16" s="837"/>
      <c r="F16" s="702">
        <f t="shared" si="0"/>
        <v>0</v>
      </c>
      <c r="G16" s="837">
        <v>250</v>
      </c>
      <c r="H16" s="702">
        <f t="shared" si="1"/>
        <v>2500</v>
      </c>
      <c r="I16" s="702">
        <f>SUM(I6:I15)</f>
        <v>53228</v>
      </c>
    </row>
    <row r="17" spans="1:9" s="656" customFormat="1" ht="25.5">
      <c r="A17" s="659"/>
      <c r="B17" s="691" t="s">
        <v>64</v>
      </c>
      <c r="C17" s="824"/>
      <c r="D17" s="661"/>
      <c r="E17" s="662"/>
      <c r="F17" s="661">
        <f>SUM(F6:F16)</f>
        <v>47695</v>
      </c>
      <c r="G17" s="662"/>
      <c r="H17" s="661">
        <f>SUM(H6:H16)</f>
        <v>8033</v>
      </c>
      <c r="I17" s="661">
        <f>H17+F17</f>
        <v>55728</v>
      </c>
    </row>
    <row r="18" spans="1:9" s="656" customFormat="1" ht="25.5">
      <c r="A18" s="659"/>
      <c r="B18" s="692" t="s">
        <v>425</v>
      </c>
      <c r="C18" s="693">
        <v>0.03</v>
      </c>
      <c r="D18" s="694"/>
      <c r="E18" s="695"/>
      <c r="F18" s="694"/>
      <c r="G18" s="695"/>
      <c r="H18" s="694"/>
      <c r="I18" s="694">
        <f>F17*C18</f>
        <v>1430.85</v>
      </c>
    </row>
    <row r="19" spans="1:9" s="656" customFormat="1" ht="25.5">
      <c r="A19" s="659"/>
      <c r="B19" s="692" t="s">
        <v>64</v>
      </c>
      <c r="C19" s="692"/>
      <c r="D19" s="694"/>
      <c r="E19" s="695"/>
      <c r="F19" s="694"/>
      <c r="G19" s="695"/>
      <c r="H19" s="694"/>
      <c r="I19" s="694">
        <f>I18+I17</f>
        <v>57158.85</v>
      </c>
    </row>
    <row r="20" spans="1:9" s="656" customFormat="1" ht="46.5">
      <c r="A20" s="659"/>
      <c r="B20" s="696" t="s">
        <v>523</v>
      </c>
      <c r="C20" s="697">
        <v>0.68</v>
      </c>
      <c r="D20" s="694"/>
      <c r="E20" s="695"/>
      <c r="F20" s="694"/>
      <c r="G20" s="695"/>
      <c r="H20" s="694"/>
      <c r="I20" s="694">
        <f>H17*C20</f>
        <v>5462.4400000000005</v>
      </c>
    </row>
    <row r="21" spans="1:9" s="656" customFormat="1" ht="25.5">
      <c r="A21" s="659"/>
      <c r="B21" s="698" t="s">
        <v>64</v>
      </c>
      <c r="C21" s="698"/>
      <c r="D21" s="694"/>
      <c r="E21" s="695"/>
      <c r="F21" s="694"/>
      <c r="G21" s="695"/>
      <c r="H21" s="694"/>
      <c r="I21" s="694">
        <f>I20+I19</f>
        <v>62621.29</v>
      </c>
    </row>
    <row r="22" spans="1:9" s="656" customFormat="1" ht="25.5">
      <c r="A22" s="659"/>
      <c r="B22" s="699" t="s">
        <v>524</v>
      </c>
      <c r="C22" s="700">
        <v>0.08</v>
      </c>
      <c r="D22" s="694"/>
      <c r="E22" s="695"/>
      <c r="F22" s="694"/>
      <c r="G22" s="695"/>
      <c r="H22" s="694"/>
      <c r="I22" s="694">
        <f>I21*C22</f>
        <v>5009.7031999999999</v>
      </c>
    </row>
    <row r="23" spans="1:9" s="656" customFormat="1" ht="25.5">
      <c r="A23" s="659"/>
      <c r="B23" s="698" t="s">
        <v>526</v>
      </c>
      <c r="C23" s="698"/>
      <c r="D23" s="694"/>
      <c r="E23" s="695"/>
      <c r="F23" s="694"/>
      <c r="G23" s="695"/>
      <c r="H23" s="694"/>
      <c r="I23" s="694">
        <f>I22+I21</f>
        <v>67630.993199999997</v>
      </c>
    </row>
    <row r="24" spans="1:9" s="664" customFormat="1" ht="25.5">
      <c r="A24" s="659">
        <v>12</v>
      </c>
      <c r="B24" s="666" t="s">
        <v>478</v>
      </c>
      <c r="C24" s="824" t="s">
        <v>144</v>
      </c>
      <c r="D24" s="661">
        <v>177</v>
      </c>
      <c r="E24" s="662">
        <v>7.8</v>
      </c>
      <c r="F24" s="661">
        <f>D24*E24</f>
        <v>1380.6</v>
      </c>
      <c r="G24" s="662">
        <v>5</v>
      </c>
      <c r="H24" s="661">
        <f>D24*G24</f>
        <v>885</v>
      </c>
      <c r="I24" s="661">
        <f t="shared" si="2"/>
        <v>2265.6</v>
      </c>
    </row>
    <row r="25" spans="1:9" s="664" customFormat="1" ht="25.5">
      <c r="A25" s="659">
        <v>13</v>
      </c>
      <c r="B25" s="660" t="s">
        <v>479</v>
      </c>
      <c r="C25" s="824" t="s">
        <v>144</v>
      </c>
      <c r="D25" s="661">
        <v>265</v>
      </c>
      <c r="E25" s="662">
        <v>12.95</v>
      </c>
      <c r="F25" s="661">
        <f t="shared" ref="F25:F31" si="3">D25*E25</f>
        <v>3431.75</v>
      </c>
      <c r="G25" s="662">
        <v>5</v>
      </c>
      <c r="H25" s="661">
        <f t="shared" ref="H25:H31" si="4">D25*G25</f>
        <v>1325</v>
      </c>
      <c r="I25" s="661">
        <f t="shared" si="2"/>
        <v>4756.75</v>
      </c>
    </row>
    <row r="26" spans="1:9" s="664" customFormat="1" ht="25.5">
      <c r="A26" s="659">
        <v>14</v>
      </c>
      <c r="B26" s="660" t="s">
        <v>480</v>
      </c>
      <c r="C26" s="824" t="s">
        <v>144</v>
      </c>
      <c r="D26" s="661">
        <v>90</v>
      </c>
      <c r="E26" s="662">
        <v>12.7</v>
      </c>
      <c r="F26" s="661">
        <f>D26*E26</f>
        <v>1143</v>
      </c>
      <c r="G26" s="662">
        <v>5</v>
      </c>
      <c r="H26" s="661">
        <f>D26*G26</f>
        <v>450</v>
      </c>
      <c r="I26" s="661">
        <f t="shared" si="2"/>
        <v>1593</v>
      </c>
    </row>
    <row r="27" spans="1:9" s="664" customFormat="1" ht="48">
      <c r="A27" s="659">
        <v>15</v>
      </c>
      <c r="B27" s="660" t="s">
        <v>481</v>
      </c>
      <c r="C27" s="824" t="s">
        <v>137</v>
      </c>
      <c r="D27" s="661">
        <v>5</v>
      </c>
      <c r="E27" s="662">
        <v>70</v>
      </c>
      <c r="F27" s="661">
        <f t="shared" ref="F27" si="5">D27*E27</f>
        <v>350</v>
      </c>
      <c r="G27" s="662">
        <v>10</v>
      </c>
      <c r="H27" s="661">
        <f t="shared" ref="H27" si="6">D27*G27</f>
        <v>50</v>
      </c>
      <c r="I27" s="661">
        <f t="shared" si="2"/>
        <v>400</v>
      </c>
    </row>
    <row r="28" spans="1:9" s="664" customFormat="1" ht="25.5">
      <c r="A28" s="659">
        <v>16</v>
      </c>
      <c r="B28" s="660" t="s">
        <v>145</v>
      </c>
      <c r="C28" s="824" t="s">
        <v>137</v>
      </c>
      <c r="D28" s="661">
        <v>33</v>
      </c>
      <c r="E28" s="662">
        <v>8</v>
      </c>
      <c r="F28" s="661">
        <f t="shared" si="3"/>
        <v>264</v>
      </c>
      <c r="G28" s="662">
        <v>1</v>
      </c>
      <c r="H28" s="661">
        <f t="shared" si="4"/>
        <v>33</v>
      </c>
      <c r="I28" s="661">
        <f t="shared" si="2"/>
        <v>297</v>
      </c>
    </row>
    <row r="29" spans="1:9" s="664" customFormat="1" ht="25.5">
      <c r="A29" s="659">
        <v>17</v>
      </c>
      <c r="B29" s="660" t="s">
        <v>146</v>
      </c>
      <c r="C29" s="824" t="s">
        <v>144</v>
      </c>
      <c r="D29" s="661">
        <v>348</v>
      </c>
      <c r="E29" s="662">
        <v>2.9</v>
      </c>
      <c r="F29" s="661">
        <f t="shared" si="3"/>
        <v>1009.1999999999999</v>
      </c>
      <c r="G29" s="662">
        <v>1</v>
      </c>
      <c r="H29" s="661">
        <f t="shared" si="4"/>
        <v>348</v>
      </c>
      <c r="I29" s="661">
        <f t="shared" si="2"/>
        <v>1357.1999999999998</v>
      </c>
    </row>
    <row r="30" spans="1:9" s="664" customFormat="1" ht="25.5">
      <c r="A30" s="659">
        <v>18</v>
      </c>
      <c r="B30" s="660" t="s">
        <v>147</v>
      </c>
      <c r="C30" s="824" t="s">
        <v>137</v>
      </c>
      <c r="D30" s="661">
        <v>1</v>
      </c>
      <c r="E30" s="662">
        <v>0.75</v>
      </c>
      <c r="F30" s="661">
        <f t="shared" si="3"/>
        <v>0.75</v>
      </c>
      <c r="G30" s="662">
        <v>30</v>
      </c>
      <c r="H30" s="661">
        <f t="shared" si="4"/>
        <v>30</v>
      </c>
      <c r="I30" s="661">
        <f t="shared" si="2"/>
        <v>30.75</v>
      </c>
    </row>
    <row r="31" spans="1:9" s="664" customFormat="1" ht="45">
      <c r="A31" s="659">
        <v>19</v>
      </c>
      <c r="B31" s="660" t="s">
        <v>148</v>
      </c>
      <c r="C31" s="824" t="s">
        <v>144</v>
      </c>
      <c r="D31" s="661">
        <v>85</v>
      </c>
      <c r="E31" s="662">
        <v>5.2</v>
      </c>
      <c r="F31" s="661">
        <f t="shared" si="3"/>
        <v>442</v>
      </c>
      <c r="G31" s="662">
        <v>3</v>
      </c>
      <c r="H31" s="661">
        <f t="shared" si="4"/>
        <v>255</v>
      </c>
      <c r="I31" s="661">
        <f t="shared" si="2"/>
        <v>697</v>
      </c>
    </row>
    <row r="32" spans="1:9" s="664" customFormat="1" ht="45">
      <c r="A32" s="659">
        <v>20</v>
      </c>
      <c r="B32" s="660" t="s">
        <v>149</v>
      </c>
      <c r="C32" s="824" t="s">
        <v>137</v>
      </c>
      <c r="D32" s="661">
        <v>25</v>
      </c>
      <c r="E32" s="662">
        <v>4.5</v>
      </c>
      <c r="F32" s="661">
        <f>D32*E32</f>
        <v>112.5</v>
      </c>
      <c r="G32" s="662">
        <v>2</v>
      </c>
      <c r="H32" s="661">
        <f>D32*G32</f>
        <v>50</v>
      </c>
      <c r="I32" s="661">
        <f>H32+F32</f>
        <v>162.5</v>
      </c>
    </row>
    <row r="33" spans="1:9" s="664" customFormat="1" ht="45">
      <c r="A33" s="659">
        <v>21</v>
      </c>
      <c r="B33" s="660" t="s">
        <v>150</v>
      </c>
      <c r="C33" s="824" t="s">
        <v>137</v>
      </c>
      <c r="D33" s="661">
        <v>55</v>
      </c>
      <c r="E33" s="662">
        <v>4.6500000000000004</v>
      </c>
      <c r="F33" s="661">
        <f>D33*E33</f>
        <v>255.75000000000003</v>
      </c>
      <c r="G33" s="662">
        <v>2</v>
      </c>
      <c r="H33" s="661">
        <f>D33*G33</f>
        <v>110</v>
      </c>
      <c r="I33" s="661">
        <f>H33+F33</f>
        <v>365.75</v>
      </c>
    </row>
    <row r="34" spans="1:9" s="664" customFormat="1" ht="45">
      <c r="A34" s="659">
        <v>22</v>
      </c>
      <c r="B34" s="660" t="s">
        <v>151</v>
      </c>
      <c r="C34" s="824" t="s">
        <v>144</v>
      </c>
      <c r="D34" s="661">
        <v>85</v>
      </c>
      <c r="E34" s="662">
        <v>4.7</v>
      </c>
      <c r="F34" s="661">
        <f t="shared" ref="F34:F58" si="7">D34*E34</f>
        <v>399.5</v>
      </c>
      <c r="G34" s="662">
        <v>2</v>
      </c>
      <c r="H34" s="661">
        <f t="shared" ref="H34:H58" si="8">D34*G34</f>
        <v>170</v>
      </c>
      <c r="I34" s="661">
        <f t="shared" si="2"/>
        <v>569.5</v>
      </c>
    </row>
    <row r="35" spans="1:9" s="664" customFormat="1" ht="45">
      <c r="A35" s="659">
        <v>23</v>
      </c>
      <c r="B35" s="660" t="s">
        <v>152</v>
      </c>
      <c r="C35" s="824" t="s">
        <v>43</v>
      </c>
      <c r="D35" s="661">
        <v>72</v>
      </c>
      <c r="E35" s="662">
        <v>2.7</v>
      </c>
      <c r="F35" s="661">
        <f t="shared" si="7"/>
        <v>194.4</v>
      </c>
      <c r="G35" s="662">
        <v>2</v>
      </c>
      <c r="H35" s="661">
        <f t="shared" si="8"/>
        <v>144</v>
      </c>
      <c r="I35" s="661">
        <f t="shared" si="2"/>
        <v>338.4</v>
      </c>
    </row>
    <row r="36" spans="1:9" s="664" customFormat="1" ht="25.5">
      <c r="A36" s="659">
        <v>24</v>
      </c>
      <c r="B36" s="660" t="s">
        <v>153</v>
      </c>
      <c r="C36" s="824" t="s">
        <v>137</v>
      </c>
      <c r="D36" s="661">
        <v>8</v>
      </c>
      <c r="E36" s="662">
        <v>12.55</v>
      </c>
      <c r="F36" s="661">
        <f t="shared" si="7"/>
        <v>100.4</v>
      </c>
      <c r="G36" s="662">
        <v>2</v>
      </c>
      <c r="H36" s="661">
        <f t="shared" si="8"/>
        <v>16</v>
      </c>
      <c r="I36" s="661">
        <f t="shared" si="2"/>
        <v>116.4</v>
      </c>
    </row>
    <row r="37" spans="1:9" s="664" customFormat="1" ht="51">
      <c r="A37" s="659">
        <v>25</v>
      </c>
      <c r="B37" s="660" t="s">
        <v>154</v>
      </c>
      <c r="C37" s="824" t="s">
        <v>155</v>
      </c>
      <c r="D37" s="661">
        <v>1</v>
      </c>
      <c r="E37" s="662">
        <v>400</v>
      </c>
      <c r="F37" s="661">
        <f t="shared" si="7"/>
        <v>400</v>
      </c>
      <c r="G37" s="662">
        <v>200</v>
      </c>
      <c r="H37" s="661">
        <f t="shared" si="8"/>
        <v>200</v>
      </c>
      <c r="I37" s="661">
        <f t="shared" si="2"/>
        <v>600</v>
      </c>
    </row>
    <row r="38" spans="1:9" s="664" customFormat="1" ht="45">
      <c r="A38" s="659">
        <v>26</v>
      </c>
      <c r="B38" s="660" t="s">
        <v>156</v>
      </c>
      <c r="C38" s="824" t="s">
        <v>157</v>
      </c>
      <c r="D38" s="661">
        <v>385</v>
      </c>
      <c r="E38" s="662">
        <v>45</v>
      </c>
      <c r="F38" s="661">
        <f>D38*E38</f>
        <v>17325</v>
      </c>
      <c r="G38" s="662">
        <v>20</v>
      </c>
      <c r="H38" s="661">
        <f>D38*G38</f>
        <v>7700</v>
      </c>
      <c r="I38" s="661">
        <f>H38+F38</f>
        <v>25025</v>
      </c>
    </row>
    <row r="39" spans="1:9" s="664" customFormat="1" ht="25.5">
      <c r="A39" s="659">
        <v>27</v>
      </c>
      <c r="B39" s="660" t="s">
        <v>158</v>
      </c>
      <c r="C39" s="824" t="s">
        <v>137</v>
      </c>
      <c r="D39" s="661">
        <v>20</v>
      </c>
      <c r="E39" s="662">
        <v>25</v>
      </c>
      <c r="F39" s="661">
        <f t="shared" si="7"/>
        <v>500</v>
      </c>
      <c r="G39" s="662">
        <v>15</v>
      </c>
      <c r="H39" s="661">
        <f t="shared" si="8"/>
        <v>300</v>
      </c>
      <c r="I39" s="661">
        <f t="shared" si="2"/>
        <v>800</v>
      </c>
    </row>
    <row r="40" spans="1:9" s="664" customFormat="1" ht="45">
      <c r="A40" s="659">
        <v>28</v>
      </c>
      <c r="B40" s="660" t="s">
        <v>159</v>
      </c>
      <c r="C40" s="824" t="s">
        <v>137</v>
      </c>
      <c r="D40" s="661">
        <v>6</v>
      </c>
      <c r="E40" s="662">
        <v>95</v>
      </c>
      <c r="F40" s="661">
        <f t="shared" si="7"/>
        <v>570</v>
      </c>
      <c r="G40" s="662">
        <v>10</v>
      </c>
      <c r="H40" s="661">
        <f t="shared" si="8"/>
        <v>60</v>
      </c>
      <c r="I40" s="661">
        <f t="shared" si="2"/>
        <v>630</v>
      </c>
    </row>
    <row r="41" spans="1:9" s="664" customFormat="1" ht="45">
      <c r="A41" s="659">
        <v>29</v>
      </c>
      <c r="B41" s="688" t="s">
        <v>539</v>
      </c>
      <c r="C41" s="691" t="s">
        <v>43</v>
      </c>
      <c r="D41" s="702">
        <v>2</v>
      </c>
      <c r="E41" s="837">
        <v>85</v>
      </c>
      <c r="F41" s="702">
        <f t="shared" si="7"/>
        <v>170</v>
      </c>
      <c r="G41" s="837">
        <v>10</v>
      </c>
      <c r="H41" s="702">
        <f t="shared" si="8"/>
        <v>20</v>
      </c>
      <c r="I41" s="702">
        <f t="shared" si="2"/>
        <v>190</v>
      </c>
    </row>
    <row r="42" spans="1:9" s="664" customFormat="1" ht="67.5">
      <c r="A42" s="659">
        <v>30</v>
      </c>
      <c r="B42" s="660" t="s">
        <v>160</v>
      </c>
      <c r="C42" s="824" t="s">
        <v>144</v>
      </c>
      <c r="D42" s="661">
        <v>47</v>
      </c>
      <c r="E42" s="662">
        <v>8.9</v>
      </c>
      <c r="F42" s="661">
        <f t="shared" si="7"/>
        <v>418.3</v>
      </c>
      <c r="G42" s="662">
        <v>10</v>
      </c>
      <c r="H42" s="661">
        <f t="shared" si="8"/>
        <v>470</v>
      </c>
      <c r="I42" s="661">
        <f t="shared" si="2"/>
        <v>888.3</v>
      </c>
    </row>
    <row r="43" spans="1:9" s="664" customFormat="1" ht="45">
      <c r="A43" s="659">
        <v>31</v>
      </c>
      <c r="B43" s="660" t="s">
        <v>161</v>
      </c>
      <c r="C43" s="824" t="s">
        <v>43</v>
      </c>
      <c r="D43" s="661">
        <v>25</v>
      </c>
      <c r="E43" s="662">
        <v>8.8000000000000007</v>
      </c>
      <c r="F43" s="661">
        <f t="shared" si="7"/>
        <v>220.00000000000003</v>
      </c>
      <c r="G43" s="662">
        <v>10</v>
      </c>
      <c r="H43" s="661">
        <f t="shared" si="8"/>
        <v>250</v>
      </c>
      <c r="I43" s="661">
        <f t="shared" si="2"/>
        <v>470</v>
      </c>
    </row>
    <row r="44" spans="1:9" s="664" customFormat="1" ht="67.5">
      <c r="A44" s="659">
        <v>32</v>
      </c>
      <c r="B44" s="660" t="s">
        <v>162</v>
      </c>
      <c r="C44" s="824" t="s">
        <v>155</v>
      </c>
      <c r="D44" s="661">
        <v>1</v>
      </c>
      <c r="E44" s="662">
        <v>700</v>
      </c>
      <c r="F44" s="661">
        <f>D44*E44</f>
        <v>700</v>
      </c>
      <c r="G44" s="662">
        <v>100</v>
      </c>
      <c r="H44" s="661">
        <f t="shared" si="8"/>
        <v>100</v>
      </c>
      <c r="I44" s="661">
        <f t="shared" si="2"/>
        <v>800</v>
      </c>
    </row>
    <row r="45" spans="1:9" s="664" customFormat="1" ht="45">
      <c r="A45" s="659">
        <v>33</v>
      </c>
      <c r="B45" s="660" t="s">
        <v>163</v>
      </c>
      <c r="C45" s="824" t="s">
        <v>164</v>
      </c>
      <c r="D45" s="661">
        <v>385</v>
      </c>
      <c r="E45" s="662">
        <v>14</v>
      </c>
      <c r="F45" s="661">
        <f>D45*E45</f>
        <v>5390</v>
      </c>
      <c r="G45" s="662">
        <v>6</v>
      </c>
      <c r="H45" s="661">
        <f t="shared" si="8"/>
        <v>2310</v>
      </c>
      <c r="I45" s="661">
        <f t="shared" si="2"/>
        <v>7700</v>
      </c>
    </row>
    <row r="46" spans="1:9" s="664" customFormat="1" ht="25.5">
      <c r="A46" s="659">
        <v>34</v>
      </c>
      <c r="B46" s="660" t="s">
        <v>165</v>
      </c>
      <c r="C46" s="824" t="s">
        <v>137</v>
      </c>
      <c r="D46" s="661">
        <v>12</v>
      </c>
      <c r="E46" s="662">
        <v>75</v>
      </c>
      <c r="F46" s="661">
        <f t="shared" si="7"/>
        <v>900</v>
      </c>
      <c r="G46" s="662">
        <v>15</v>
      </c>
      <c r="H46" s="661">
        <f t="shared" si="8"/>
        <v>180</v>
      </c>
      <c r="I46" s="661">
        <f t="shared" si="2"/>
        <v>1080</v>
      </c>
    </row>
    <row r="47" spans="1:9" s="664" customFormat="1" ht="25.5">
      <c r="A47" s="659">
        <v>35</v>
      </c>
      <c r="B47" s="660" t="s">
        <v>166</v>
      </c>
      <c r="C47" s="824" t="s">
        <v>137</v>
      </c>
      <c r="D47" s="661">
        <v>8</v>
      </c>
      <c r="E47" s="662">
        <v>55</v>
      </c>
      <c r="F47" s="661">
        <f t="shared" si="7"/>
        <v>440</v>
      </c>
      <c r="G47" s="662">
        <v>15</v>
      </c>
      <c r="H47" s="661">
        <f t="shared" si="8"/>
        <v>120</v>
      </c>
      <c r="I47" s="661">
        <f t="shared" si="2"/>
        <v>560</v>
      </c>
    </row>
    <row r="48" spans="1:9" s="664" customFormat="1" ht="45">
      <c r="A48" s="659">
        <v>36</v>
      </c>
      <c r="B48" s="688" t="s">
        <v>540</v>
      </c>
      <c r="C48" s="691" t="s">
        <v>43</v>
      </c>
      <c r="D48" s="702">
        <v>16</v>
      </c>
      <c r="E48" s="837">
        <v>22</v>
      </c>
      <c r="F48" s="702">
        <f t="shared" si="7"/>
        <v>352</v>
      </c>
      <c r="G48" s="837">
        <v>15</v>
      </c>
      <c r="H48" s="702">
        <f t="shared" si="8"/>
        <v>240</v>
      </c>
      <c r="I48" s="702">
        <f t="shared" si="2"/>
        <v>592</v>
      </c>
    </row>
    <row r="49" spans="1:9" s="664" customFormat="1" ht="45">
      <c r="A49" s="659">
        <v>37</v>
      </c>
      <c r="B49" s="660" t="s">
        <v>167</v>
      </c>
      <c r="C49" s="824" t="s">
        <v>43</v>
      </c>
      <c r="D49" s="661">
        <v>3</v>
      </c>
      <c r="E49" s="662">
        <v>75</v>
      </c>
      <c r="F49" s="661">
        <f t="shared" si="7"/>
        <v>225</v>
      </c>
      <c r="G49" s="662">
        <v>15</v>
      </c>
      <c r="H49" s="661">
        <f t="shared" si="8"/>
        <v>45</v>
      </c>
      <c r="I49" s="661">
        <f t="shared" si="2"/>
        <v>270</v>
      </c>
    </row>
    <row r="50" spans="1:9" s="664" customFormat="1" ht="45">
      <c r="A50" s="659">
        <v>38</v>
      </c>
      <c r="B50" s="660" t="s">
        <v>168</v>
      </c>
      <c r="C50" s="824" t="s">
        <v>137</v>
      </c>
      <c r="D50" s="661">
        <v>3</v>
      </c>
      <c r="E50" s="662">
        <v>75</v>
      </c>
      <c r="F50" s="661">
        <f t="shared" si="7"/>
        <v>225</v>
      </c>
      <c r="G50" s="662">
        <v>15</v>
      </c>
      <c r="H50" s="661">
        <f t="shared" si="8"/>
        <v>45</v>
      </c>
      <c r="I50" s="661">
        <f t="shared" si="2"/>
        <v>270</v>
      </c>
    </row>
    <row r="51" spans="1:9" s="664" customFormat="1" ht="51">
      <c r="A51" s="659">
        <v>39</v>
      </c>
      <c r="B51" s="660" t="s">
        <v>169</v>
      </c>
      <c r="C51" s="824" t="s">
        <v>155</v>
      </c>
      <c r="D51" s="661">
        <v>1</v>
      </c>
      <c r="E51" s="662">
        <v>70</v>
      </c>
      <c r="F51" s="661">
        <f t="shared" si="7"/>
        <v>70</v>
      </c>
      <c r="G51" s="662">
        <v>30</v>
      </c>
      <c r="H51" s="661">
        <f t="shared" si="8"/>
        <v>30</v>
      </c>
      <c r="I51" s="661">
        <f t="shared" si="2"/>
        <v>100</v>
      </c>
    </row>
    <row r="52" spans="1:9" s="664" customFormat="1" ht="25.5">
      <c r="A52" s="659">
        <v>40</v>
      </c>
      <c r="B52" s="660" t="s">
        <v>170</v>
      </c>
      <c r="C52" s="824" t="s">
        <v>137</v>
      </c>
      <c r="D52" s="661">
        <v>15</v>
      </c>
      <c r="E52" s="662">
        <v>6</v>
      </c>
      <c r="F52" s="661">
        <f t="shared" si="7"/>
        <v>90</v>
      </c>
      <c r="G52" s="662">
        <v>2</v>
      </c>
      <c r="H52" s="661">
        <f t="shared" si="8"/>
        <v>30</v>
      </c>
      <c r="I52" s="661">
        <f t="shared" si="2"/>
        <v>120</v>
      </c>
    </row>
    <row r="53" spans="1:9" s="664" customFormat="1" ht="25.5">
      <c r="A53" s="659">
        <v>41</v>
      </c>
      <c r="B53" s="660" t="s">
        <v>171</v>
      </c>
      <c r="C53" s="824" t="s">
        <v>137</v>
      </c>
      <c r="D53" s="661">
        <v>2</v>
      </c>
      <c r="E53" s="662">
        <v>0</v>
      </c>
      <c r="F53" s="661">
        <f t="shared" si="7"/>
        <v>0</v>
      </c>
      <c r="G53" s="662">
        <v>1500</v>
      </c>
      <c r="H53" s="661">
        <f t="shared" si="8"/>
        <v>3000</v>
      </c>
      <c r="I53" s="661">
        <f t="shared" si="2"/>
        <v>3000</v>
      </c>
    </row>
    <row r="54" spans="1:9" s="664" customFormat="1" ht="45">
      <c r="A54" s="659">
        <v>42</v>
      </c>
      <c r="B54" s="667" t="s">
        <v>482</v>
      </c>
      <c r="C54" s="668" t="s">
        <v>43</v>
      </c>
      <c r="D54" s="669">
        <v>35</v>
      </c>
      <c r="E54" s="669">
        <v>36</v>
      </c>
      <c r="F54" s="661">
        <f t="shared" si="7"/>
        <v>1260</v>
      </c>
      <c r="G54" s="669">
        <v>15</v>
      </c>
      <c r="H54" s="661">
        <f t="shared" si="8"/>
        <v>525</v>
      </c>
      <c r="I54" s="661">
        <f t="shared" si="2"/>
        <v>1785</v>
      </c>
    </row>
    <row r="55" spans="1:9" s="664" customFormat="1" ht="25.5">
      <c r="A55" s="659">
        <v>43</v>
      </c>
      <c r="B55" s="667" t="s">
        <v>483</v>
      </c>
      <c r="C55" s="668" t="s">
        <v>137</v>
      </c>
      <c r="D55" s="669">
        <v>30</v>
      </c>
      <c r="E55" s="669">
        <v>35</v>
      </c>
      <c r="F55" s="661">
        <f t="shared" si="7"/>
        <v>1050</v>
      </c>
      <c r="G55" s="669">
        <v>10</v>
      </c>
      <c r="H55" s="661">
        <f t="shared" si="8"/>
        <v>300</v>
      </c>
      <c r="I55" s="661">
        <f t="shared" si="2"/>
        <v>1350</v>
      </c>
    </row>
    <row r="56" spans="1:9" s="664" customFormat="1" ht="25.5">
      <c r="A56" s="659">
        <v>44</v>
      </c>
      <c r="B56" s="667" t="s">
        <v>484</v>
      </c>
      <c r="C56" s="668" t="s">
        <v>144</v>
      </c>
      <c r="D56" s="669">
        <v>70</v>
      </c>
      <c r="E56" s="669">
        <v>10</v>
      </c>
      <c r="F56" s="661">
        <f t="shared" si="7"/>
        <v>700</v>
      </c>
      <c r="G56" s="669">
        <v>10</v>
      </c>
      <c r="H56" s="661">
        <f t="shared" si="8"/>
        <v>700</v>
      </c>
      <c r="I56" s="661">
        <f t="shared" si="2"/>
        <v>1400</v>
      </c>
    </row>
    <row r="57" spans="1:9" s="664" customFormat="1" ht="67.5">
      <c r="A57" s="659">
        <v>45</v>
      </c>
      <c r="B57" s="667" t="s">
        <v>485</v>
      </c>
      <c r="C57" s="668" t="s">
        <v>155</v>
      </c>
      <c r="D57" s="669">
        <v>1</v>
      </c>
      <c r="E57" s="669">
        <v>700</v>
      </c>
      <c r="F57" s="661">
        <f t="shared" si="7"/>
        <v>700</v>
      </c>
      <c r="G57" s="669">
        <v>0</v>
      </c>
      <c r="H57" s="661">
        <f t="shared" si="8"/>
        <v>0</v>
      </c>
      <c r="I57" s="661">
        <f t="shared" si="2"/>
        <v>700</v>
      </c>
    </row>
    <row r="58" spans="1:9" s="664" customFormat="1" ht="112.5">
      <c r="A58" s="659">
        <v>46</v>
      </c>
      <c r="B58" s="667" t="s">
        <v>486</v>
      </c>
      <c r="C58" s="668" t="s">
        <v>155</v>
      </c>
      <c r="D58" s="669">
        <v>1</v>
      </c>
      <c r="E58" s="669"/>
      <c r="F58" s="661">
        <f t="shared" si="7"/>
        <v>0</v>
      </c>
      <c r="G58" s="669">
        <v>1000</v>
      </c>
      <c r="H58" s="661">
        <f t="shared" si="8"/>
        <v>1000</v>
      </c>
      <c r="I58" s="661">
        <f t="shared" si="2"/>
        <v>1000</v>
      </c>
    </row>
    <row r="59" spans="1:9" s="664" customFormat="1" ht="25.5">
      <c r="A59" s="659">
        <v>44</v>
      </c>
      <c r="B59" s="670" t="s">
        <v>2</v>
      </c>
      <c r="C59" s="661"/>
      <c r="D59" s="671"/>
      <c r="E59" s="661"/>
      <c r="F59" s="661">
        <f>SUM(F24:F58)</f>
        <v>40789.149999999994</v>
      </c>
      <c r="G59" s="662"/>
      <c r="H59" s="661">
        <f>SUM(H24:H58)</f>
        <v>21491</v>
      </c>
      <c r="I59" s="661">
        <f>SUM(I24:I58)</f>
        <v>62280.15</v>
      </c>
    </row>
    <row r="60" spans="1:9" s="664" customFormat="1" ht="25.5">
      <c r="A60" s="659">
        <v>45</v>
      </c>
      <c r="B60" s="665" t="s">
        <v>487</v>
      </c>
      <c r="C60" s="672"/>
      <c r="D60" s="672">
        <v>0.03</v>
      </c>
      <c r="E60" s="661"/>
      <c r="F60" s="661"/>
      <c r="G60" s="661"/>
      <c r="H60" s="661"/>
      <c r="I60" s="673">
        <f>F59*D60</f>
        <v>1223.6744999999999</v>
      </c>
    </row>
    <row r="61" spans="1:9" s="664" customFormat="1" ht="25.5">
      <c r="A61" s="659">
        <v>46</v>
      </c>
      <c r="B61" s="670" t="s">
        <v>2</v>
      </c>
      <c r="C61" s="674"/>
      <c r="D61" s="674"/>
      <c r="E61" s="661"/>
      <c r="F61" s="661"/>
      <c r="G61" s="661"/>
      <c r="H61" s="661"/>
      <c r="I61" s="675">
        <f>I60+I59</f>
        <v>63503.824500000002</v>
      </c>
    </row>
    <row r="62" spans="1:9" s="664" customFormat="1" ht="25.5">
      <c r="A62" s="659">
        <v>49</v>
      </c>
      <c r="B62" s="665" t="s">
        <v>488</v>
      </c>
      <c r="C62" s="672"/>
      <c r="D62" s="672">
        <v>7.0000000000000007E-2</v>
      </c>
      <c r="E62" s="661"/>
      <c r="F62" s="661"/>
      <c r="G62" s="661"/>
      <c r="H62" s="661"/>
      <c r="I62" s="673">
        <f>I61*D62</f>
        <v>4445.2677150000009</v>
      </c>
    </row>
    <row r="63" spans="1:9" s="664" customFormat="1" ht="25.5">
      <c r="A63" s="659">
        <v>50</v>
      </c>
      <c r="B63" s="670" t="s">
        <v>2</v>
      </c>
      <c r="C63" s="676"/>
      <c r="D63" s="676"/>
      <c r="E63" s="661"/>
      <c r="F63" s="661"/>
      <c r="G63" s="661"/>
      <c r="H63" s="661"/>
      <c r="I63" s="675">
        <f>I62+I61</f>
        <v>67949.092214999997</v>
      </c>
    </row>
    <row r="64" spans="1:9" s="664" customFormat="1" ht="25.5">
      <c r="A64" s="659">
        <v>51</v>
      </c>
      <c r="B64" s="665" t="s">
        <v>172</v>
      </c>
      <c r="C64" s="672"/>
      <c r="D64" s="672">
        <v>0.08</v>
      </c>
      <c r="E64" s="661"/>
      <c r="F64" s="661"/>
      <c r="G64" s="661"/>
      <c r="H64" s="661"/>
      <c r="I64" s="673">
        <f>I63*D64</f>
        <v>5435.9273771999997</v>
      </c>
    </row>
    <row r="65" spans="1:9" s="664" customFormat="1" ht="25.5">
      <c r="A65" s="659">
        <v>52</v>
      </c>
      <c r="B65" s="670" t="s">
        <v>2</v>
      </c>
      <c r="C65" s="674"/>
      <c r="D65" s="674"/>
      <c r="E65" s="661"/>
      <c r="F65" s="661"/>
      <c r="G65" s="661"/>
      <c r="H65" s="661"/>
      <c r="I65" s="675">
        <f>I64+I63</f>
        <v>73385.019592199998</v>
      </c>
    </row>
    <row r="66" spans="1:9" s="664" customFormat="1" ht="25.5">
      <c r="A66" s="659">
        <v>53</v>
      </c>
      <c r="B66" s="690" t="s">
        <v>525</v>
      </c>
      <c r="C66" s="701"/>
      <c r="D66" s="701"/>
      <c r="E66" s="702"/>
      <c r="F66" s="702"/>
      <c r="G66" s="702"/>
      <c r="H66" s="702"/>
      <c r="I66" s="703">
        <f>I65+I23</f>
        <v>141016.0127922</v>
      </c>
    </row>
    <row r="67" spans="1:9" s="677" customFormat="1" ht="18.75">
      <c r="A67" s="21"/>
      <c r="B67" s="23"/>
      <c r="C67" s="23"/>
      <c r="D67" s="21"/>
      <c r="E67" s="21"/>
      <c r="F67" s="21"/>
      <c r="G67" s="21"/>
      <c r="H67" s="21"/>
      <c r="I67" s="21"/>
    </row>
    <row r="68" spans="1:9" s="678" customFormat="1" ht="18.75">
      <c r="A68" s="24"/>
      <c r="B68" s="25"/>
      <c r="C68" s="25"/>
      <c r="D68" s="24"/>
      <c r="E68" s="24"/>
      <c r="F68" s="24"/>
      <c r="G68" s="24"/>
      <c r="H68" s="24"/>
      <c r="I68" s="24"/>
    </row>
    <row r="69" spans="1:9" s="678" customFormat="1" ht="18.75">
      <c r="A69" s="24"/>
      <c r="B69" s="25"/>
      <c r="C69" s="25"/>
      <c r="D69" s="24"/>
      <c r="E69" s="24"/>
      <c r="F69" s="24"/>
      <c r="G69" s="24"/>
      <c r="H69" s="24"/>
      <c r="I69" s="24"/>
    </row>
    <row r="70" spans="1:9" s="655" customFormat="1" ht="21">
      <c r="A70" s="24"/>
      <c r="B70" s="24"/>
      <c r="C70" s="24"/>
      <c r="D70" s="24"/>
      <c r="E70" s="24"/>
      <c r="F70" s="24"/>
      <c r="G70" s="24"/>
      <c r="H70" s="24"/>
      <c r="I70" s="24"/>
    </row>
    <row r="71" spans="1:9" s="655" customFormat="1" ht="21">
      <c r="A71" s="24"/>
      <c r="B71" s="24"/>
      <c r="C71" s="24"/>
      <c r="D71" s="24"/>
      <c r="E71" s="24"/>
      <c r="F71" s="24"/>
      <c r="G71" s="24"/>
      <c r="H71" s="24"/>
      <c r="I71" s="24"/>
    </row>
  </sheetData>
  <mergeCells count="7">
    <mergeCell ref="A2:I2"/>
    <mergeCell ref="A4:A5"/>
    <mergeCell ref="B4:B5"/>
    <mergeCell ref="C4:C5"/>
    <mergeCell ref="D4:D5"/>
    <mergeCell ref="E4:F4"/>
    <mergeCell ref="G4:H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9"/>
  <sheetViews>
    <sheetView topLeftCell="A52" workbookViewId="0">
      <selection activeCell="E67" sqref="E67"/>
    </sheetView>
  </sheetViews>
  <sheetFormatPr defaultColWidth="9.140625" defaultRowHeight="23.25"/>
  <cols>
    <col min="1" max="1" width="6.140625" style="656" customWidth="1"/>
    <col min="2" max="2" width="70" style="656" customWidth="1"/>
    <col min="3" max="3" width="11.5703125" style="656" customWidth="1"/>
    <col min="4" max="4" width="12.5703125" style="656" customWidth="1"/>
    <col min="5" max="5" width="16.85546875" style="656" customWidth="1"/>
    <col min="6" max="6" width="16.42578125" style="656" customWidth="1"/>
    <col min="7" max="7" width="16.5703125" style="656" customWidth="1"/>
    <col min="8" max="8" width="15.7109375" style="656" customWidth="1"/>
    <col min="9" max="9" width="20.7109375" style="656" customWidth="1"/>
    <col min="10" max="10" width="13" style="656" customWidth="1"/>
    <col min="11" max="16384" width="9.140625" style="656"/>
  </cols>
  <sheetData>
    <row r="2" spans="1:9">
      <c r="A2" s="930" t="s">
        <v>130</v>
      </c>
      <c r="B2" s="930"/>
      <c r="C2" s="930"/>
      <c r="D2" s="930"/>
      <c r="E2" s="930"/>
      <c r="F2" s="930"/>
      <c r="G2" s="930"/>
      <c r="H2" s="930"/>
      <c r="I2" s="930"/>
    </row>
    <row r="3" spans="1:9">
      <c r="I3" s="657"/>
    </row>
    <row r="4" spans="1:9" ht="25.5">
      <c r="A4" s="918" t="s">
        <v>131</v>
      </c>
      <c r="B4" s="918" t="s">
        <v>3</v>
      </c>
      <c r="C4" s="918" t="s">
        <v>132</v>
      </c>
      <c r="D4" s="920" t="s">
        <v>133</v>
      </c>
      <c r="E4" s="920" t="s">
        <v>134</v>
      </c>
      <c r="F4" s="920"/>
      <c r="G4" s="920" t="s">
        <v>48</v>
      </c>
      <c r="H4" s="920"/>
      <c r="I4" s="679" t="s">
        <v>4</v>
      </c>
    </row>
    <row r="5" spans="1:9" ht="51">
      <c r="A5" s="919"/>
      <c r="B5" s="919"/>
      <c r="C5" s="919"/>
      <c r="D5" s="920"/>
      <c r="E5" s="679" t="s">
        <v>135</v>
      </c>
      <c r="F5" s="679" t="s">
        <v>2</v>
      </c>
      <c r="G5" s="679" t="s">
        <v>135</v>
      </c>
      <c r="H5" s="679" t="s">
        <v>2</v>
      </c>
      <c r="I5" s="679" t="s">
        <v>2</v>
      </c>
    </row>
    <row r="6" spans="1:9" ht="25.5">
      <c r="A6" s="659">
        <v>1</v>
      </c>
      <c r="B6" s="688" t="s">
        <v>522</v>
      </c>
      <c r="C6" s="679" t="s">
        <v>137</v>
      </c>
      <c r="D6" s="661">
        <v>2</v>
      </c>
      <c r="E6" s="662">
        <v>4600</v>
      </c>
      <c r="F6" s="661">
        <f t="shared" ref="F6:F15" si="0">D6*E6</f>
        <v>9200</v>
      </c>
      <c r="G6" s="662">
        <v>500</v>
      </c>
      <c r="H6" s="661">
        <f t="shared" ref="H6:H15" si="1">D6*G6</f>
        <v>1000</v>
      </c>
      <c r="I6" s="661">
        <f t="shared" ref="I6:I16" si="2">H6+F6</f>
        <v>10200</v>
      </c>
    </row>
    <row r="7" spans="1:9" ht="45">
      <c r="A7" s="659">
        <v>2</v>
      </c>
      <c r="B7" s="688" t="s">
        <v>239</v>
      </c>
      <c r="C7" s="679" t="s">
        <v>137</v>
      </c>
      <c r="D7" s="661">
        <v>4</v>
      </c>
      <c r="E7" s="662">
        <v>870</v>
      </c>
      <c r="F7" s="661">
        <f t="shared" si="0"/>
        <v>3480</v>
      </c>
      <c r="G7" s="662">
        <v>250</v>
      </c>
      <c r="H7" s="661">
        <f t="shared" si="1"/>
        <v>1000</v>
      </c>
      <c r="I7" s="661">
        <f t="shared" si="2"/>
        <v>4480</v>
      </c>
    </row>
    <row r="8" spans="1:9" ht="45">
      <c r="A8" s="659">
        <v>3</v>
      </c>
      <c r="B8" s="688" t="s">
        <v>240</v>
      </c>
      <c r="C8" s="679" t="s">
        <v>137</v>
      </c>
      <c r="D8" s="661">
        <v>4</v>
      </c>
      <c r="E8" s="662">
        <v>960</v>
      </c>
      <c r="F8" s="661">
        <f t="shared" si="0"/>
        <v>3840</v>
      </c>
      <c r="G8" s="662">
        <v>250</v>
      </c>
      <c r="H8" s="661">
        <f t="shared" si="1"/>
        <v>1000</v>
      </c>
      <c r="I8" s="661">
        <f t="shared" si="2"/>
        <v>4840</v>
      </c>
    </row>
    <row r="9" spans="1:9" ht="45">
      <c r="A9" s="659">
        <v>4</v>
      </c>
      <c r="B9" s="689" t="s">
        <v>241</v>
      </c>
      <c r="C9" s="679" t="s">
        <v>137</v>
      </c>
      <c r="D9" s="661">
        <v>3</v>
      </c>
      <c r="E9" s="662">
        <v>5600</v>
      </c>
      <c r="F9" s="661">
        <f t="shared" si="0"/>
        <v>16800</v>
      </c>
      <c r="G9" s="662">
        <v>251</v>
      </c>
      <c r="H9" s="661">
        <f t="shared" si="1"/>
        <v>753</v>
      </c>
      <c r="I9" s="661">
        <f t="shared" si="2"/>
        <v>17553</v>
      </c>
    </row>
    <row r="10" spans="1:9" s="664" customFormat="1" ht="45">
      <c r="A10" s="659">
        <v>5</v>
      </c>
      <c r="B10" s="688" t="s">
        <v>138</v>
      </c>
      <c r="C10" s="679" t="s">
        <v>137</v>
      </c>
      <c r="D10" s="661">
        <v>8</v>
      </c>
      <c r="E10" s="662">
        <v>35</v>
      </c>
      <c r="F10" s="661">
        <f t="shared" si="0"/>
        <v>280</v>
      </c>
      <c r="G10" s="662">
        <v>5</v>
      </c>
      <c r="H10" s="661">
        <f t="shared" si="1"/>
        <v>40</v>
      </c>
      <c r="I10" s="661">
        <f t="shared" si="2"/>
        <v>320</v>
      </c>
    </row>
    <row r="11" spans="1:9" s="664" customFormat="1" ht="45">
      <c r="A11" s="659">
        <v>6</v>
      </c>
      <c r="B11" s="688" t="s">
        <v>139</v>
      </c>
      <c r="C11" s="679" t="s">
        <v>137</v>
      </c>
      <c r="D11" s="661">
        <v>3</v>
      </c>
      <c r="E11" s="662">
        <v>85</v>
      </c>
      <c r="F11" s="661">
        <f t="shared" si="0"/>
        <v>255</v>
      </c>
      <c r="G11" s="662">
        <v>30</v>
      </c>
      <c r="H11" s="661">
        <f t="shared" si="1"/>
        <v>90</v>
      </c>
      <c r="I11" s="661">
        <f t="shared" si="2"/>
        <v>345</v>
      </c>
    </row>
    <row r="12" spans="1:9" ht="51">
      <c r="A12" s="659">
        <v>7</v>
      </c>
      <c r="B12" s="690" t="s">
        <v>140</v>
      </c>
      <c r="C12" s="679" t="s">
        <v>43</v>
      </c>
      <c r="D12" s="661">
        <v>2</v>
      </c>
      <c r="E12" s="662">
        <v>1795</v>
      </c>
      <c r="F12" s="661">
        <f t="shared" si="0"/>
        <v>3590</v>
      </c>
      <c r="G12" s="662">
        <v>200</v>
      </c>
      <c r="H12" s="661">
        <f t="shared" si="1"/>
        <v>400</v>
      </c>
      <c r="I12" s="661">
        <f t="shared" si="2"/>
        <v>3990</v>
      </c>
    </row>
    <row r="13" spans="1:9" ht="76.5">
      <c r="A13" s="659">
        <v>8</v>
      </c>
      <c r="B13" s="690" t="s">
        <v>141</v>
      </c>
      <c r="C13" s="679" t="s">
        <v>43</v>
      </c>
      <c r="D13" s="661">
        <v>1</v>
      </c>
      <c r="E13" s="662">
        <v>2370</v>
      </c>
      <c r="F13" s="661">
        <f t="shared" si="0"/>
        <v>2370</v>
      </c>
      <c r="G13" s="662">
        <v>200</v>
      </c>
      <c r="H13" s="661">
        <f t="shared" si="1"/>
        <v>200</v>
      </c>
      <c r="I13" s="661">
        <f t="shared" si="2"/>
        <v>2570</v>
      </c>
    </row>
    <row r="14" spans="1:9" ht="76.5">
      <c r="A14" s="659">
        <v>9</v>
      </c>
      <c r="B14" s="690" t="s">
        <v>142</v>
      </c>
      <c r="C14" s="679" t="s">
        <v>43</v>
      </c>
      <c r="D14" s="661">
        <v>2</v>
      </c>
      <c r="E14" s="662">
        <v>2470</v>
      </c>
      <c r="F14" s="661">
        <f t="shared" si="0"/>
        <v>4940</v>
      </c>
      <c r="G14" s="662">
        <v>150</v>
      </c>
      <c r="H14" s="661">
        <f t="shared" si="1"/>
        <v>300</v>
      </c>
      <c r="I14" s="661">
        <f t="shared" si="2"/>
        <v>5240</v>
      </c>
    </row>
    <row r="15" spans="1:9" ht="76.5">
      <c r="A15" s="659">
        <v>10</v>
      </c>
      <c r="B15" s="690" t="s">
        <v>143</v>
      </c>
      <c r="C15" s="679" t="s">
        <v>43</v>
      </c>
      <c r="D15" s="661">
        <v>3</v>
      </c>
      <c r="E15" s="662">
        <v>980</v>
      </c>
      <c r="F15" s="661">
        <f t="shared" si="0"/>
        <v>2940</v>
      </c>
      <c r="G15" s="662">
        <v>250</v>
      </c>
      <c r="H15" s="661">
        <f t="shared" si="1"/>
        <v>750</v>
      </c>
      <c r="I15" s="661">
        <f t="shared" si="2"/>
        <v>3690</v>
      </c>
    </row>
    <row r="16" spans="1:9" ht="25.5">
      <c r="A16" s="659"/>
      <c r="B16" s="691" t="s">
        <v>64</v>
      </c>
      <c r="C16" s="679"/>
      <c r="D16" s="661"/>
      <c r="E16" s="662"/>
      <c r="F16" s="661">
        <f>SUM(F6:F15)</f>
        <v>47695</v>
      </c>
      <c r="G16" s="662"/>
      <c r="H16" s="661">
        <f>SUM(H6:H15)</f>
        <v>5533</v>
      </c>
      <c r="I16" s="661">
        <f t="shared" si="2"/>
        <v>53228</v>
      </c>
    </row>
    <row r="17" spans="1:9" ht="25.5">
      <c r="A17" s="659"/>
      <c r="B17" s="692" t="s">
        <v>425</v>
      </c>
      <c r="C17" s="693">
        <v>0.03</v>
      </c>
      <c r="D17" s="694"/>
      <c r="E17" s="695"/>
      <c r="F17" s="694"/>
      <c r="G17" s="695"/>
      <c r="H17" s="694"/>
      <c r="I17" s="694">
        <f>F16*C17</f>
        <v>1430.85</v>
      </c>
    </row>
    <row r="18" spans="1:9" ht="25.5">
      <c r="A18" s="659"/>
      <c r="B18" s="692" t="s">
        <v>64</v>
      </c>
      <c r="C18" s="692"/>
      <c r="D18" s="694"/>
      <c r="E18" s="695"/>
      <c r="F18" s="694"/>
      <c r="G18" s="695"/>
      <c r="H18" s="694"/>
      <c r="I18" s="694">
        <f>I17+I16</f>
        <v>54658.85</v>
      </c>
    </row>
    <row r="19" spans="1:9" ht="46.5">
      <c r="A19" s="659"/>
      <c r="B19" s="696" t="s">
        <v>523</v>
      </c>
      <c r="C19" s="697">
        <v>0.68</v>
      </c>
      <c r="D19" s="694"/>
      <c r="E19" s="695"/>
      <c r="F19" s="694"/>
      <c r="G19" s="695"/>
      <c r="H19" s="694"/>
      <c r="I19" s="694">
        <f>H16*C19</f>
        <v>3762.44</v>
      </c>
    </row>
    <row r="20" spans="1:9" ht="25.5">
      <c r="A20" s="659"/>
      <c r="B20" s="698" t="s">
        <v>64</v>
      </c>
      <c r="C20" s="698"/>
      <c r="D20" s="694"/>
      <c r="E20" s="695"/>
      <c r="F20" s="694"/>
      <c r="G20" s="695"/>
      <c r="H20" s="694"/>
      <c r="I20" s="694">
        <f>I19+I18</f>
        <v>58421.29</v>
      </c>
    </row>
    <row r="21" spans="1:9" ht="25.5">
      <c r="A21" s="659"/>
      <c r="B21" s="699" t="s">
        <v>524</v>
      </c>
      <c r="C21" s="700">
        <v>0.08</v>
      </c>
      <c r="D21" s="694"/>
      <c r="E21" s="695"/>
      <c r="F21" s="694"/>
      <c r="G21" s="695"/>
      <c r="H21" s="694"/>
      <c r="I21" s="694">
        <f>I20*C21</f>
        <v>4673.7031999999999</v>
      </c>
    </row>
    <row r="22" spans="1:9" ht="25.5">
      <c r="A22" s="659"/>
      <c r="B22" s="698" t="s">
        <v>526</v>
      </c>
      <c r="C22" s="698"/>
      <c r="D22" s="694"/>
      <c r="E22" s="695"/>
      <c r="F22" s="694"/>
      <c r="G22" s="695"/>
      <c r="H22" s="694"/>
      <c r="I22" s="694">
        <f>I21+I20</f>
        <v>63094.993199999997</v>
      </c>
    </row>
    <row r="23" spans="1:9" s="664" customFormat="1" ht="25.5">
      <c r="A23" s="659">
        <v>11</v>
      </c>
      <c r="B23" s="666" t="s">
        <v>478</v>
      </c>
      <c r="C23" s="679" t="s">
        <v>144</v>
      </c>
      <c r="D23" s="661">
        <v>177</v>
      </c>
      <c r="E23" s="662">
        <v>7.8</v>
      </c>
      <c r="F23" s="661">
        <f>D23*E23</f>
        <v>1380.6</v>
      </c>
      <c r="G23" s="662">
        <v>5</v>
      </c>
      <c r="H23" s="661">
        <f>D23*G23</f>
        <v>885</v>
      </c>
      <c r="I23" s="661">
        <f>H23+F23</f>
        <v>2265.6</v>
      </c>
    </row>
    <row r="24" spans="1:9" s="664" customFormat="1" ht="25.5">
      <c r="A24" s="659">
        <v>12</v>
      </c>
      <c r="B24" s="660" t="s">
        <v>479</v>
      </c>
      <c r="C24" s="679" t="s">
        <v>144</v>
      </c>
      <c r="D24" s="661">
        <v>265</v>
      </c>
      <c r="E24" s="662">
        <v>12.95</v>
      </c>
      <c r="F24" s="661">
        <f t="shared" ref="F24:F55" si="3">D24*E24</f>
        <v>3431.75</v>
      </c>
      <c r="G24" s="662">
        <v>5</v>
      </c>
      <c r="H24" s="661">
        <f t="shared" ref="H24:H55" si="4">D24*G24</f>
        <v>1325</v>
      </c>
      <c r="I24" s="661">
        <f t="shared" ref="I24:I55" si="5">H24+F24</f>
        <v>4756.75</v>
      </c>
    </row>
    <row r="25" spans="1:9" s="664" customFormat="1" ht="25.5">
      <c r="A25" s="659">
        <v>13</v>
      </c>
      <c r="B25" s="660" t="s">
        <v>480</v>
      </c>
      <c r="C25" s="679" t="s">
        <v>144</v>
      </c>
      <c r="D25" s="661">
        <v>90</v>
      </c>
      <c r="E25" s="662">
        <v>12.7</v>
      </c>
      <c r="F25" s="661">
        <f t="shared" si="3"/>
        <v>1143</v>
      </c>
      <c r="G25" s="662">
        <v>5</v>
      </c>
      <c r="H25" s="661">
        <f t="shared" si="4"/>
        <v>450</v>
      </c>
      <c r="I25" s="661">
        <f t="shared" si="5"/>
        <v>1593</v>
      </c>
    </row>
    <row r="26" spans="1:9" s="664" customFormat="1" ht="48">
      <c r="A26" s="659">
        <v>14</v>
      </c>
      <c r="B26" s="660" t="s">
        <v>481</v>
      </c>
      <c r="C26" s="679" t="s">
        <v>137</v>
      </c>
      <c r="D26" s="661">
        <v>5</v>
      </c>
      <c r="E26" s="662">
        <v>70</v>
      </c>
      <c r="F26" s="661">
        <f t="shared" si="3"/>
        <v>350</v>
      </c>
      <c r="G26" s="662">
        <v>10</v>
      </c>
      <c r="H26" s="661">
        <f t="shared" si="4"/>
        <v>50</v>
      </c>
      <c r="I26" s="661">
        <f t="shared" si="5"/>
        <v>400</v>
      </c>
    </row>
    <row r="27" spans="1:9" s="664" customFormat="1" ht="25.5">
      <c r="A27" s="659">
        <v>15</v>
      </c>
      <c r="B27" s="660" t="s">
        <v>145</v>
      </c>
      <c r="C27" s="679" t="s">
        <v>137</v>
      </c>
      <c r="D27" s="661">
        <v>33</v>
      </c>
      <c r="E27" s="662">
        <v>8</v>
      </c>
      <c r="F27" s="661">
        <f t="shared" si="3"/>
        <v>264</v>
      </c>
      <c r="G27" s="662">
        <v>1</v>
      </c>
      <c r="H27" s="661">
        <f t="shared" si="4"/>
        <v>33</v>
      </c>
      <c r="I27" s="661">
        <f t="shared" si="5"/>
        <v>297</v>
      </c>
    </row>
    <row r="28" spans="1:9" s="664" customFormat="1" ht="25.5">
      <c r="A28" s="659">
        <v>16</v>
      </c>
      <c r="B28" s="660" t="s">
        <v>146</v>
      </c>
      <c r="C28" s="679" t="s">
        <v>144</v>
      </c>
      <c r="D28" s="661">
        <v>348</v>
      </c>
      <c r="E28" s="662">
        <v>2.9</v>
      </c>
      <c r="F28" s="661">
        <f t="shared" si="3"/>
        <v>1009.1999999999999</v>
      </c>
      <c r="G28" s="662">
        <v>1</v>
      </c>
      <c r="H28" s="661">
        <f t="shared" si="4"/>
        <v>348</v>
      </c>
      <c r="I28" s="661">
        <f t="shared" si="5"/>
        <v>1357.1999999999998</v>
      </c>
    </row>
    <row r="29" spans="1:9" s="664" customFormat="1" ht="25.5">
      <c r="A29" s="659">
        <v>17</v>
      </c>
      <c r="B29" s="660" t="s">
        <v>147</v>
      </c>
      <c r="C29" s="679" t="s">
        <v>137</v>
      </c>
      <c r="D29" s="661">
        <v>1</v>
      </c>
      <c r="E29" s="662">
        <v>0.75</v>
      </c>
      <c r="F29" s="661">
        <f t="shared" si="3"/>
        <v>0.75</v>
      </c>
      <c r="G29" s="662">
        <v>30</v>
      </c>
      <c r="H29" s="661">
        <f t="shared" si="4"/>
        <v>30</v>
      </c>
      <c r="I29" s="661">
        <f t="shared" si="5"/>
        <v>30.75</v>
      </c>
    </row>
    <row r="30" spans="1:9" s="664" customFormat="1" ht="45">
      <c r="A30" s="659">
        <v>18</v>
      </c>
      <c r="B30" s="660" t="s">
        <v>148</v>
      </c>
      <c r="C30" s="679" t="s">
        <v>144</v>
      </c>
      <c r="D30" s="661">
        <v>85</v>
      </c>
      <c r="E30" s="662">
        <v>5.2</v>
      </c>
      <c r="F30" s="661">
        <f t="shared" si="3"/>
        <v>442</v>
      </c>
      <c r="G30" s="662">
        <v>3</v>
      </c>
      <c r="H30" s="661">
        <f t="shared" si="4"/>
        <v>255</v>
      </c>
      <c r="I30" s="661">
        <f t="shared" si="5"/>
        <v>697</v>
      </c>
    </row>
    <row r="31" spans="1:9" s="664" customFormat="1" ht="45">
      <c r="A31" s="659">
        <v>19</v>
      </c>
      <c r="B31" s="660" t="s">
        <v>149</v>
      </c>
      <c r="C31" s="679" t="s">
        <v>137</v>
      </c>
      <c r="D31" s="661">
        <v>25</v>
      </c>
      <c r="E31" s="662">
        <v>4.5</v>
      </c>
      <c r="F31" s="661">
        <f t="shared" si="3"/>
        <v>112.5</v>
      </c>
      <c r="G31" s="662">
        <v>2</v>
      </c>
      <c r="H31" s="661">
        <f t="shared" si="4"/>
        <v>50</v>
      </c>
      <c r="I31" s="661">
        <f t="shared" si="5"/>
        <v>162.5</v>
      </c>
    </row>
    <row r="32" spans="1:9" s="664" customFormat="1" ht="45">
      <c r="A32" s="659">
        <v>20</v>
      </c>
      <c r="B32" s="660" t="s">
        <v>150</v>
      </c>
      <c r="C32" s="679" t="s">
        <v>137</v>
      </c>
      <c r="D32" s="661">
        <v>55</v>
      </c>
      <c r="E32" s="662">
        <v>4.6500000000000004</v>
      </c>
      <c r="F32" s="661">
        <f t="shared" si="3"/>
        <v>255.75000000000003</v>
      </c>
      <c r="G32" s="662">
        <v>2</v>
      </c>
      <c r="H32" s="661">
        <f t="shared" si="4"/>
        <v>110</v>
      </c>
      <c r="I32" s="661">
        <f t="shared" si="5"/>
        <v>365.75</v>
      </c>
    </row>
    <row r="33" spans="1:9" s="664" customFormat="1" ht="45">
      <c r="A33" s="659">
        <v>21</v>
      </c>
      <c r="B33" s="660" t="s">
        <v>151</v>
      </c>
      <c r="C33" s="679" t="s">
        <v>144</v>
      </c>
      <c r="D33" s="661">
        <v>85</v>
      </c>
      <c r="E33" s="662">
        <v>4.7</v>
      </c>
      <c r="F33" s="661">
        <f t="shared" si="3"/>
        <v>399.5</v>
      </c>
      <c r="G33" s="662">
        <v>2</v>
      </c>
      <c r="H33" s="661">
        <f t="shared" si="4"/>
        <v>170</v>
      </c>
      <c r="I33" s="661">
        <f t="shared" si="5"/>
        <v>569.5</v>
      </c>
    </row>
    <row r="34" spans="1:9" s="664" customFormat="1" ht="45">
      <c r="A34" s="659">
        <v>22</v>
      </c>
      <c r="B34" s="660" t="s">
        <v>152</v>
      </c>
      <c r="C34" s="679" t="s">
        <v>43</v>
      </c>
      <c r="D34" s="661">
        <v>72</v>
      </c>
      <c r="E34" s="662">
        <v>2.7</v>
      </c>
      <c r="F34" s="661">
        <f t="shared" si="3"/>
        <v>194.4</v>
      </c>
      <c r="G34" s="662">
        <v>2</v>
      </c>
      <c r="H34" s="661">
        <f t="shared" si="4"/>
        <v>144</v>
      </c>
      <c r="I34" s="661">
        <f t="shared" si="5"/>
        <v>338.4</v>
      </c>
    </row>
    <row r="35" spans="1:9" s="664" customFormat="1" ht="25.5">
      <c r="A35" s="659">
        <v>23</v>
      </c>
      <c r="B35" s="660" t="s">
        <v>153</v>
      </c>
      <c r="C35" s="679" t="s">
        <v>137</v>
      </c>
      <c r="D35" s="661">
        <v>8</v>
      </c>
      <c r="E35" s="662">
        <v>12.55</v>
      </c>
      <c r="F35" s="661">
        <f t="shared" si="3"/>
        <v>100.4</v>
      </c>
      <c r="G35" s="662">
        <v>2</v>
      </c>
      <c r="H35" s="661">
        <f t="shared" si="4"/>
        <v>16</v>
      </c>
      <c r="I35" s="661">
        <f t="shared" si="5"/>
        <v>116.4</v>
      </c>
    </row>
    <row r="36" spans="1:9" s="664" customFormat="1" ht="51">
      <c r="A36" s="659">
        <v>24</v>
      </c>
      <c r="B36" s="660" t="s">
        <v>154</v>
      </c>
      <c r="C36" s="679" t="s">
        <v>155</v>
      </c>
      <c r="D36" s="661">
        <v>1</v>
      </c>
      <c r="E36" s="662">
        <v>400</v>
      </c>
      <c r="F36" s="661">
        <f t="shared" si="3"/>
        <v>400</v>
      </c>
      <c r="G36" s="662">
        <v>200</v>
      </c>
      <c r="H36" s="661">
        <f t="shared" si="4"/>
        <v>200</v>
      </c>
      <c r="I36" s="661">
        <f t="shared" si="5"/>
        <v>600</v>
      </c>
    </row>
    <row r="37" spans="1:9" s="664" customFormat="1" ht="45">
      <c r="A37" s="659">
        <v>25</v>
      </c>
      <c r="B37" s="660" t="s">
        <v>156</v>
      </c>
      <c r="C37" s="679" t="s">
        <v>157</v>
      </c>
      <c r="D37" s="661">
        <v>385</v>
      </c>
      <c r="E37" s="662">
        <v>45</v>
      </c>
      <c r="F37" s="661">
        <f t="shared" si="3"/>
        <v>17325</v>
      </c>
      <c r="G37" s="662">
        <v>20</v>
      </c>
      <c r="H37" s="661">
        <f t="shared" si="4"/>
        <v>7700</v>
      </c>
      <c r="I37" s="661">
        <f t="shared" si="5"/>
        <v>25025</v>
      </c>
    </row>
    <row r="38" spans="1:9" s="664" customFormat="1" ht="25.5">
      <c r="A38" s="659">
        <v>26</v>
      </c>
      <c r="B38" s="660" t="s">
        <v>158</v>
      </c>
      <c r="C38" s="679" t="s">
        <v>137</v>
      </c>
      <c r="D38" s="661">
        <v>24</v>
      </c>
      <c r="E38" s="662">
        <v>25</v>
      </c>
      <c r="F38" s="661">
        <f t="shared" si="3"/>
        <v>600</v>
      </c>
      <c r="G38" s="662">
        <v>15</v>
      </c>
      <c r="H38" s="661">
        <f t="shared" si="4"/>
        <v>360</v>
      </c>
      <c r="I38" s="661">
        <f t="shared" si="5"/>
        <v>960</v>
      </c>
    </row>
    <row r="39" spans="1:9" s="664" customFormat="1" ht="45">
      <c r="A39" s="659">
        <v>27</v>
      </c>
      <c r="B39" s="660" t="s">
        <v>159</v>
      </c>
      <c r="C39" s="679" t="s">
        <v>137</v>
      </c>
      <c r="D39" s="661">
        <v>6</v>
      </c>
      <c r="E39" s="662">
        <v>95</v>
      </c>
      <c r="F39" s="661">
        <f t="shared" si="3"/>
        <v>570</v>
      </c>
      <c r="G39" s="662">
        <v>10</v>
      </c>
      <c r="H39" s="661">
        <f t="shared" si="4"/>
        <v>60</v>
      </c>
      <c r="I39" s="661">
        <f t="shared" si="5"/>
        <v>630</v>
      </c>
    </row>
    <row r="40" spans="1:9" s="664" customFormat="1" ht="67.5">
      <c r="A40" s="659">
        <v>28</v>
      </c>
      <c r="B40" s="660" t="s">
        <v>160</v>
      </c>
      <c r="C40" s="679" t="s">
        <v>144</v>
      </c>
      <c r="D40" s="661">
        <v>47</v>
      </c>
      <c r="E40" s="662">
        <v>8.9</v>
      </c>
      <c r="F40" s="661">
        <f t="shared" si="3"/>
        <v>418.3</v>
      </c>
      <c r="G40" s="662">
        <v>10</v>
      </c>
      <c r="H40" s="661">
        <f t="shared" si="4"/>
        <v>470</v>
      </c>
      <c r="I40" s="661">
        <f t="shared" si="5"/>
        <v>888.3</v>
      </c>
    </row>
    <row r="41" spans="1:9" s="664" customFormat="1" ht="45">
      <c r="A41" s="659">
        <v>29</v>
      </c>
      <c r="B41" s="660" t="s">
        <v>161</v>
      </c>
      <c r="C41" s="679" t="s">
        <v>43</v>
      </c>
      <c r="D41" s="661">
        <v>25</v>
      </c>
      <c r="E41" s="662">
        <v>8.8000000000000007</v>
      </c>
      <c r="F41" s="661">
        <f t="shared" si="3"/>
        <v>220.00000000000003</v>
      </c>
      <c r="G41" s="662">
        <v>10</v>
      </c>
      <c r="H41" s="661">
        <f t="shared" si="4"/>
        <v>250</v>
      </c>
      <c r="I41" s="661">
        <f t="shared" si="5"/>
        <v>470</v>
      </c>
    </row>
    <row r="42" spans="1:9" s="664" customFormat="1" ht="67.5">
      <c r="A42" s="659">
        <v>30</v>
      </c>
      <c r="B42" s="660" t="s">
        <v>162</v>
      </c>
      <c r="C42" s="679" t="s">
        <v>155</v>
      </c>
      <c r="D42" s="661">
        <v>1</v>
      </c>
      <c r="E42" s="662">
        <v>700</v>
      </c>
      <c r="F42" s="661">
        <f t="shared" si="3"/>
        <v>700</v>
      </c>
      <c r="G42" s="662">
        <v>100</v>
      </c>
      <c r="H42" s="661">
        <f t="shared" si="4"/>
        <v>100</v>
      </c>
      <c r="I42" s="661">
        <f t="shared" si="5"/>
        <v>800</v>
      </c>
    </row>
    <row r="43" spans="1:9" s="664" customFormat="1" ht="45">
      <c r="A43" s="659">
        <v>31</v>
      </c>
      <c r="B43" s="660" t="s">
        <v>163</v>
      </c>
      <c r="C43" s="679" t="s">
        <v>164</v>
      </c>
      <c r="D43" s="661">
        <v>385</v>
      </c>
      <c r="E43" s="662">
        <v>14</v>
      </c>
      <c r="F43" s="661">
        <f t="shared" si="3"/>
        <v>5390</v>
      </c>
      <c r="G43" s="662">
        <v>6</v>
      </c>
      <c r="H43" s="661">
        <f t="shared" si="4"/>
        <v>2310</v>
      </c>
      <c r="I43" s="661">
        <f t="shared" si="5"/>
        <v>7700</v>
      </c>
    </row>
    <row r="44" spans="1:9" s="664" customFormat="1" ht="25.5">
      <c r="A44" s="659">
        <v>32</v>
      </c>
      <c r="B44" s="660" t="s">
        <v>165</v>
      </c>
      <c r="C44" s="679" t="s">
        <v>137</v>
      </c>
      <c r="D44" s="661">
        <v>18</v>
      </c>
      <c r="E44" s="662">
        <v>75</v>
      </c>
      <c r="F44" s="661">
        <f t="shared" si="3"/>
        <v>1350</v>
      </c>
      <c r="G44" s="662">
        <v>15</v>
      </c>
      <c r="H44" s="661">
        <f t="shared" si="4"/>
        <v>270</v>
      </c>
      <c r="I44" s="661">
        <f t="shared" si="5"/>
        <v>1620</v>
      </c>
    </row>
    <row r="45" spans="1:9" s="664" customFormat="1" ht="25.5">
      <c r="A45" s="659">
        <v>33</v>
      </c>
      <c r="B45" s="660" t="s">
        <v>166</v>
      </c>
      <c r="C45" s="679" t="s">
        <v>137</v>
      </c>
      <c r="D45" s="661">
        <v>14</v>
      </c>
      <c r="E45" s="662">
        <v>55</v>
      </c>
      <c r="F45" s="661">
        <f t="shared" si="3"/>
        <v>770</v>
      </c>
      <c r="G45" s="662">
        <v>15</v>
      </c>
      <c r="H45" s="661">
        <f t="shared" si="4"/>
        <v>210</v>
      </c>
      <c r="I45" s="661">
        <f t="shared" si="5"/>
        <v>980</v>
      </c>
    </row>
    <row r="46" spans="1:9" s="664" customFormat="1" ht="45">
      <c r="A46" s="659">
        <v>34</v>
      </c>
      <c r="B46" s="660" t="s">
        <v>167</v>
      </c>
      <c r="C46" s="679" t="s">
        <v>43</v>
      </c>
      <c r="D46" s="661">
        <v>3</v>
      </c>
      <c r="E46" s="662">
        <v>75</v>
      </c>
      <c r="F46" s="661">
        <f t="shared" si="3"/>
        <v>225</v>
      </c>
      <c r="G46" s="662">
        <v>15</v>
      </c>
      <c r="H46" s="661">
        <f t="shared" si="4"/>
        <v>45</v>
      </c>
      <c r="I46" s="661">
        <f t="shared" si="5"/>
        <v>270</v>
      </c>
    </row>
    <row r="47" spans="1:9" s="664" customFormat="1" ht="45">
      <c r="A47" s="659">
        <v>35</v>
      </c>
      <c r="B47" s="660" t="s">
        <v>168</v>
      </c>
      <c r="C47" s="679" t="s">
        <v>137</v>
      </c>
      <c r="D47" s="661">
        <v>3</v>
      </c>
      <c r="E47" s="662">
        <v>75</v>
      </c>
      <c r="F47" s="661">
        <f t="shared" si="3"/>
        <v>225</v>
      </c>
      <c r="G47" s="662">
        <v>15</v>
      </c>
      <c r="H47" s="661">
        <f t="shared" si="4"/>
        <v>45</v>
      </c>
      <c r="I47" s="661">
        <f t="shared" si="5"/>
        <v>270</v>
      </c>
    </row>
    <row r="48" spans="1:9" s="664" customFormat="1" ht="51">
      <c r="A48" s="659">
        <v>36</v>
      </c>
      <c r="B48" s="660" t="s">
        <v>169</v>
      </c>
      <c r="C48" s="679" t="s">
        <v>155</v>
      </c>
      <c r="D48" s="661">
        <v>1</v>
      </c>
      <c r="E48" s="662">
        <v>70</v>
      </c>
      <c r="F48" s="661">
        <f t="shared" si="3"/>
        <v>70</v>
      </c>
      <c r="G48" s="662">
        <v>30</v>
      </c>
      <c r="H48" s="661">
        <f t="shared" si="4"/>
        <v>30</v>
      </c>
      <c r="I48" s="661">
        <f t="shared" si="5"/>
        <v>100</v>
      </c>
    </row>
    <row r="49" spans="1:9" s="664" customFormat="1" ht="25.5">
      <c r="A49" s="659">
        <v>37</v>
      </c>
      <c r="B49" s="660" t="s">
        <v>170</v>
      </c>
      <c r="C49" s="679" t="s">
        <v>137</v>
      </c>
      <c r="D49" s="661">
        <v>15</v>
      </c>
      <c r="E49" s="662">
        <v>6</v>
      </c>
      <c r="F49" s="661">
        <f t="shared" si="3"/>
        <v>90</v>
      </c>
      <c r="G49" s="662">
        <v>2</v>
      </c>
      <c r="H49" s="661">
        <f t="shared" si="4"/>
        <v>30</v>
      </c>
      <c r="I49" s="661">
        <f t="shared" si="5"/>
        <v>120</v>
      </c>
    </row>
    <row r="50" spans="1:9" s="664" customFormat="1" ht="25.5">
      <c r="A50" s="659">
        <v>38</v>
      </c>
      <c r="B50" s="660" t="s">
        <v>171</v>
      </c>
      <c r="C50" s="679" t="s">
        <v>137</v>
      </c>
      <c r="D50" s="661">
        <v>2</v>
      </c>
      <c r="E50" s="662">
        <v>0</v>
      </c>
      <c r="F50" s="661">
        <f t="shared" si="3"/>
        <v>0</v>
      </c>
      <c r="G50" s="662">
        <v>1500</v>
      </c>
      <c r="H50" s="661">
        <f t="shared" si="4"/>
        <v>3000</v>
      </c>
      <c r="I50" s="661">
        <f t="shared" si="5"/>
        <v>3000</v>
      </c>
    </row>
    <row r="51" spans="1:9" s="664" customFormat="1" ht="45">
      <c r="A51" s="659">
        <v>39</v>
      </c>
      <c r="B51" s="667" t="s">
        <v>482</v>
      </c>
      <c r="C51" s="668" t="s">
        <v>43</v>
      </c>
      <c r="D51" s="669">
        <v>35</v>
      </c>
      <c r="E51" s="669">
        <v>36</v>
      </c>
      <c r="F51" s="661">
        <f t="shared" si="3"/>
        <v>1260</v>
      </c>
      <c r="G51" s="669">
        <v>15</v>
      </c>
      <c r="H51" s="661">
        <f t="shared" si="4"/>
        <v>525</v>
      </c>
      <c r="I51" s="661">
        <f t="shared" si="5"/>
        <v>1785</v>
      </c>
    </row>
    <row r="52" spans="1:9" s="664" customFormat="1" ht="25.5">
      <c r="A52" s="659">
        <v>40</v>
      </c>
      <c r="B52" s="667" t="s">
        <v>483</v>
      </c>
      <c r="C52" s="668" t="s">
        <v>137</v>
      </c>
      <c r="D52" s="669">
        <v>30</v>
      </c>
      <c r="E52" s="669">
        <v>35</v>
      </c>
      <c r="F52" s="661">
        <f t="shared" si="3"/>
        <v>1050</v>
      </c>
      <c r="G52" s="669">
        <v>10</v>
      </c>
      <c r="H52" s="661">
        <f t="shared" si="4"/>
        <v>300</v>
      </c>
      <c r="I52" s="661">
        <f t="shared" si="5"/>
        <v>1350</v>
      </c>
    </row>
    <row r="53" spans="1:9" s="664" customFormat="1" ht="25.5">
      <c r="A53" s="659">
        <v>41</v>
      </c>
      <c r="B53" s="667" t="s">
        <v>484</v>
      </c>
      <c r="C53" s="668" t="s">
        <v>144</v>
      </c>
      <c r="D53" s="669">
        <v>70</v>
      </c>
      <c r="E53" s="669">
        <v>10</v>
      </c>
      <c r="F53" s="661">
        <f t="shared" si="3"/>
        <v>700</v>
      </c>
      <c r="G53" s="669">
        <v>10</v>
      </c>
      <c r="H53" s="661">
        <f t="shared" si="4"/>
        <v>700</v>
      </c>
      <c r="I53" s="661">
        <f t="shared" si="5"/>
        <v>1400</v>
      </c>
    </row>
    <row r="54" spans="1:9" s="664" customFormat="1" ht="67.5">
      <c r="A54" s="659">
        <v>42</v>
      </c>
      <c r="B54" s="667" t="s">
        <v>485</v>
      </c>
      <c r="C54" s="668" t="s">
        <v>155</v>
      </c>
      <c r="D54" s="669">
        <v>1</v>
      </c>
      <c r="E54" s="669">
        <v>700</v>
      </c>
      <c r="F54" s="661">
        <f t="shared" si="3"/>
        <v>700</v>
      </c>
      <c r="G54" s="669">
        <v>0</v>
      </c>
      <c r="H54" s="661">
        <f t="shared" si="4"/>
        <v>0</v>
      </c>
      <c r="I54" s="661">
        <f t="shared" si="5"/>
        <v>700</v>
      </c>
    </row>
    <row r="55" spans="1:9" s="664" customFormat="1" ht="112.5">
      <c r="A55" s="659">
        <v>43</v>
      </c>
      <c r="B55" s="667" t="s">
        <v>486</v>
      </c>
      <c r="C55" s="668" t="s">
        <v>155</v>
      </c>
      <c r="D55" s="669">
        <v>1</v>
      </c>
      <c r="E55" s="669"/>
      <c r="F55" s="661">
        <f t="shared" si="3"/>
        <v>0</v>
      </c>
      <c r="G55" s="669">
        <v>1000</v>
      </c>
      <c r="H55" s="661">
        <f t="shared" si="4"/>
        <v>1000</v>
      </c>
      <c r="I55" s="661">
        <f t="shared" si="5"/>
        <v>1000</v>
      </c>
    </row>
    <row r="56" spans="1:9" s="664" customFormat="1" ht="25.5">
      <c r="A56" s="659">
        <v>44</v>
      </c>
      <c r="B56" s="670" t="s">
        <v>2</v>
      </c>
      <c r="C56" s="661"/>
      <c r="D56" s="671"/>
      <c r="E56" s="661"/>
      <c r="F56" s="661">
        <f>SUM(F23:F55)</f>
        <v>41147.149999999994</v>
      </c>
      <c r="G56" s="662"/>
      <c r="H56" s="661">
        <f>SUM(H23:H55)</f>
        <v>21471</v>
      </c>
      <c r="I56" s="661">
        <f>SUM(I23:I55)</f>
        <v>62618.15</v>
      </c>
    </row>
    <row r="57" spans="1:9" s="664" customFormat="1" ht="25.5">
      <c r="A57" s="659">
        <v>45</v>
      </c>
      <c r="B57" s="665" t="s">
        <v>487</v>
      </c>
      <c r="C57" s="672"/>
      <c r="D57" s="672">
        <v>0.03</v>
      </c>
      <c r="E57" s="661"/>
      <c r="F57" s="661"/>
      <c r="G57" s="661"/>
      <c r="H57" s="661"/>
      <c r="I57" s="673">
        <f>F56*D57</f>
        <v>1234.4144999999999</v>
      </c>
    </row>
    <row r="58" spans="1:9" s="664" customFormat="1" ht="25.5">
      <c r="A58" s="659">
        <v>46</v>
      </c>
      <c r="B58" s="670" t="s">
        <v>2</v>
      </c>
      <c r="C58" s="674"/>
      <c r="D58" s="674"/>
      <c r="E58" s="661"/>
      <c r="F58" s="661"/>
      <c r="G58" s="661"/>
      <c r="H58" s="661"/>
      <c r="I58" s="675">
        <f>I57+I56</f>
        <v>63852.5645</v>
      </c>
    </row>
    <row r="59" spans="1:9" s="664" customFormat="1" ht="25.5">
      <c r="A59" s="659">
        <v>49</v>
      </c>
      <c r="B59" s="665" t="s">
        <v>488</v>
      </c>
      <c r="C59" s="672"/>
      <c r="D59" s="672">
        <v>7.0000000000000007E-2</v>
      </c>
      <c r="E59" s="661"/>
      <c r="F59" s="661"/>
      <c r="G59" s="661"/>
      <c r="H59" s="661"/>
      <c r="I59" s="673">
        <f>I58*D59</f>
        <v>4469.6795150000007</v>
      </c>
    </row>
    <row r="60" spans="1:9" s="664" customFormat="1" ht="25.5">
      <c r="A60" s="659">
        <v>50</v>
      </c>
      <c r="B60" s="670" t="s">
        <v>2</v>
      </c>
      <c r="C60" s="676"/>
      <c r="D60" s="676"/>
      <c r="E60" s="661"/>
      <c r="F60" s="661"/>
      <c r="G60" s="661"/>
      <c r="H60" s="661"/>
      <c r="I60" s="675">
        <f>I59+I58</f>
        <v>68322.244015000004</v>
      </c>
    </row>
    <row r="61" spans="1:9" s="664" customFormat="1" ht="25.5">
      <c r="A61" s="659">
        <v>51</v>
      </c>
      <c r="B61" s="665" t="s">
        <v>172</v>
      </c>
      <c r="C61" s="672"/>
      <c r="D61" s="672">
        <v>0.08</v>
      </c>
      <c r="E61" s="661"/>
      <c r="F61" s="661"/>
      <c r="G61" s="661"/>
      <c r="H61" s="661"/>
      <c r="I61" s="673">
        <f>I60*D61</f>
        <v>5465.7795212000001</v>
      </c>
    </row>
    <row r="62" spans="1:9" s="664" customFormat="1" ht="25.5">
      <c r="A62" s="659">
        <v>52</v>
      </c>
      <c r="B62" s="670" t="s">
        <v>2</v>
      </c>
      <c r="C62" s="674"/>
      <c r="D62" s="674"/>
      <c r="E62" s="661"/>
      <c r="F62" s="661"/>
      <c r="G62" s="661"/>
      <c r="H62" s="661"/>
      <c r="I62" s="675">
        <f>I61+I60</f>
        <v>73788.023536200009</v>
      </c>
    </row>
    <row r="63" spans="1:9" s="664" customFormat="1" ht="25.5">
      <c r="A63" s="659">
        <v>53</v>
      </c>
      <c r="B63" s="690" t="s">
        <v>525</v>
      </c>
      <c r="C63" s="701"/>
      <c r="D63" s="701"/>
      <c r="E63" s="702"/>
      <c r="F63" s="702"/>
      <c r="G63" s="702"/>
      <c r="H63" s="702"/>
      <c r="I63" s="703">
        <f>I62+I22</f>
        <v>136883.01673620002</v>
      </c>
    </row>
    <row r="64" spans="1:9" s="664" customFormat="1"/>
    <row r="65" spans="1:9" s="664" customFormat="1">
      <c r="A65" s="704"/>
      <c r="B65" s="704"/>
      <c r="C65" s="704"/>
      <c r="D65" s="704"/>
      <c r="E65" s="705"/>
      <c r="F65" s="706"/>
      <c r="G65" s="705"/>
      <c r="H65" s="705"/>
      <c r="I65" s="705"/>
    </row>
    <row r="66" spans="1:9" s="664" customFormat="1">
      <c r="B66" s="707"/>
      <c r="C66" s="707"/>
      <c r="D66" s="707"/>
      <c r="E66" s="707"/>
      <c r="F66" s="707"/>
      <c r="G66" s="707"/>
      <c r="H66" s="707"/>
      <c r="I66" s="707"/>
    </row>
    <row r="67" spans="1:9" s="664" customFormat="1">
      <c r="B67" s="708"/>
      <c r="C67" s="708"/>
    </row>
    <row r="68" spans="1:9">
      <c r="B68" s="709"/>
      <c r="C68" s="709"/>
    </row>
    <row r="69" spans="1:9">
      <c r="B69" s="709"/>
      <c r="C69" s="709"/>
    </row>
  </sheetData>
  <mergeCells count="7">
    <mergeCell ref="A2:I2"/>
    <mergeCell ref="A4:A5"/>
    <mergeCell ref="B4:B5"/>
    <mergeCell ref="C4:C5"/>
    <mergeCell ref="D4:D5"/>
    <mergeCell ref="E4:F4"/>
    <mergeCell ref="G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შენაკრები</vt:lpstr>
      <vt:lpstr>ინტერიერი</vt:lpstr>
      <vt:lpstr>გათბ-გაგრ</vt:lpstr>
      <vt:lpstr>ავეჯი</vt:lpstr>
      <vt:lpstr>გათბობა- ვენტილაცია</vt:lpstr>
      <vt:lpstr>ელექტროობააა</vt:lpstr>
      <vt:lpstr>ელექტროობა</vt:lpstr>
      <vt:lpstr>გათბობა გაგრილებააა</vt:lpstr>
      <vt:lpstr>გათბობა გაგრილება</vt:lpstr>
      <vt:lpstr>სანტექნიკა</vt:lpstr>
      <vt:lpstr>გარე გამწვანება</vt:lpstr>
      <vt:lpstr>ავეჯი!Print_Area</vt:lpstr>
      <vt:lpstr>'გათბ-გაგრ'!Print_Area</vt:lpstr>
      <vt:lpstr>'გარე გამწვანება'!Print_Area</vt:lpstr>
      <vt:lpstr>ინტერიერი!Print_Area</vt:lpstr>
      <vt:lpstr>სანტექნიკა!Print_Area</vt:lpstr>
      <vt:lpstr>შენაკრები!Print_Area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2020-08-12T14:03:30Z</dcterms:modified>
</cp:coreProperties>
</file>